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395" yWindow="330" windowWidth="6870" windowHeight="6090" tabRatio="589"/>
  </bookViews>
  <sheets>
    <sheet name="lws2seitig" sheetId="1" r:id="rId1"/>
  </sheets>
  <definedNames>
    <definedName name="_xlnm.Print_Area" localSheetId="0">lws2seitig!$A$3:$BQ$65</definedName>
  </definedNames>
  <calcPr calcId="124519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E24"/>
  <c r="U19"/>
  <c r="V19" s="1"/>
  <c r="V18"/>
  <c r="W18" s="1"/>
  <c r="X18" s="1"/>
  <c r="Y18" s="1"/>
  <c r="Z18" s="1"/>
  <c r="AA18" s="1"/>
  <c r="AB18" s="1"/>
  <c r="AC18" s="1"/>
  <c r="W19"/>
  <c r="X19" s="1"/>
  <c r="Y19" s="1"/>
  <c r="Z19" s="1"/>
  <c r="AA19" s="1"/>
  <c r="AB19" s="1"/>
  <c r="AC19" s="1"/>
  <c r="AD19" s="1"/>
  <c r="BC7"/>
  <c r="BC26" s="1"/>
  <c r="BD24" s="1"/>
  <c r="AD18"/>
  <c r="AE18" s="1"/>
  <c r="AF18" s="1"/>
  <c r="AE19"/>
  <c r="AF19" s="1"/>
  <c r="AG19"/>
  <c r="AH19"/>
  <c r="AI19" s="1"/>
  <c r="AJ19" s="1"/>
  <c r="AK19"/>
  <c r="AL19" s="1"/>
  <c r="AM19" s="1"/>
  <c r="AN19" s="1"/>
  <c r="AO19" s="1"/>
  <c r="AP19" s="1"/>
  <c r="AP18"/>
  <c r="AQ18" s="1"/>
  <c r="AR18" s="1"/>
  <c r="AS18" s="1"/>
  <c r="AT18" s="1"/>
  <c r="AU18" s="1"/>
  <c r="AQ19"/>
  <c r="AR19" s="1"/>
  <c r="AS19" s="1"/>
  <c r="AT19" s="1"/>
  <c r="AU19" s="1"/>
  <c r="AV19" s="1"/>
  <c r="AW19"/>
  <c r="AX19" s="1"/>
  <c r="AX18"/>
  <c r="AY18" s="1"/>
  <c r="AZ18" s="1"/>
  <c r="BA18" s="1"/>
  <c r="AY19"/>
  <c r="AZ19" s="1"/>
  <c r="BA19" s="1"/>
  <c r="BB19" s="1"/>
  <c r="BR20"/>
  <c r="M5"/>
  <c r="C7" s="1"/>
  <c r="O18"/>
  <c r="P18" s="1"/>
  <c r="Q18" s="1"/>
  <c r="R18" s="1"/>
  <c r="S18" s="1"/>
  <c r="P19"/>
  <c r="Q19" s="1"/>
  <c r="R19" s="1"/>
  <c r="S19" s="1"/>
  <c r="T19" s="1"/>
  <c r="D6"/>
  <c r="E7" s="1"/>
  <c r="O10"/>
  <c r="E14"/>
  <c r="Q10"/>
  <c r="S10"/>
  <c r="AG10"/>
  <c r="AM10"/>
  <c r="AT10"/>
  <c r="BB10"/>
  <c r="N10"/>
  <c r="T10"/>
  <c r="X10"/>
  <c r="Z10"/>
  <c r="AC10"/>
  <c r="AI10"/>
  <c r="AN10"/>
  <c r="AP10"/>
  <c r="AR10"/>
  <c r="AU10"/>
  <c r="AZ10"/>
  <c r="C18"/>
  <c r="T18" s="1"/>
  <c r="U18" s="1"/>
  <c r="D18"/>
  <c r="E18" s="1"/>
  <c r="F18" s="1"/>
  <c r="G18" s="1"/>
  <c r="H18" s="1"/>
  <c r="I18" s="1"/>
  <c r="J18" s="1"/>
  <c r="K18" s="1"/>
  <c r="L18" s="1"/>
  <c r="M18" s="1"/>
  <c r="N18" s="1"/>
  <c r="BP22"/>
  <c r="BO22"/>
  <c r="BB18"/>
  <c r="BC18" s="1"/>
  <c r="BD18" s="1"/>
  <c r="BE18" s="1"/>
  <c r="BF18" s="1"/>
  <c r="BG18" s="1"/>
  <c r="BH18" s="1"/>
  <c r="BI18" s="1"/>
  <c r="BJ18" s="1"/>
  <c r="BK18" s="1"/>
  <c r="BL18" s="1"/>
  <c r="BM18" s="1"/>
  <c r="BN18" s="1"/>
  <c r="BO18" s="1"/>
  <c r="BP18" s="1"/>
  <c r="BQ18" s="1"/>
  <c r="BR18" s="1"/>
  <c r="I19"/>
  <c r="J19" s="1"/>
  <c r="K19" s="1"/>
  <c r="L19" s="1"/>
  <c r="M19"/>
  <c r="N19" s="1"/>
  <c r="O19" s="1"/>
  <c r="BC19"/>
  <c r="BD19" s="1"/>
  <c r="BE19" s="1"/>
  <c r="BF19" s="1"/>
  <c r="BG19" s="1"/>
  <c r="BH19" s="1"/>
  <c r="BI19" s="1"/>
  <c r="BJ19" s="1"/>
  <c r="BK19" s="1"/>
  <c r="BL19" s="1"/>
  <c r="BM19" s="1"/>
  <c r="BN19" s="1"/>
  <c r="BO19" s="1"/>
  <c r="BP19" s="1"/>
  <c r="BQ19" s="1"/>
  <c r="BR19" s="1"/>
  <c r="BN22"/>
  <c r="BM22"/>
  <c r="BL22"/>
  <c r="BK22"/>
  <c r="BJ22"/>
  <c r="BI22"/>
  <c r="BH22"/>
  <c r="BG22"/>
  <c r="BF22"/>
  <c r="BE22"/>
  <c r="BD22"/>
  <c r="BC22"/>
  <c r="BA22"/>
  <c r="AZ22"/>
  <c r="AY22"/>
  <c r="AW22"/>
  <c r="AU22"/>
  <c r="AT22"/>
  <c r="AS22"/>
  <c r="AR22"/>
  <c r="AQ22"/>
  <c r="AO22"/>
  <c r="AN22"/>
  <c r="AM22"/>
  <c r="AL22"/>
  <c r="AK22"/>
  <c r="AI22"/>
  <c r="AH22"/>
  <c r="AF22"/>
  <c r="AE22"/>
  <c r="AC22"/>
  <c r="AB22"/>
  <c r="AA22"/>
  <c r="Z22"/>
  <c r="Y22"/>
  <c r="X22"/>
  <c r="W22"/>
  <c r="U22"/>
  <c r="S22"/>
  <c r="R22"/>
  <c r="Q22"/>
  <c r="P22"/>
  <c r="N22"/>
  <c r="M22"/>
  <c r="L22"/>
  <c r="K22"/>
  <c r="J22"/>
  <c r="I22"/>
  <c r="H22"/>
  <c r="G22"/>
  <c r="F22"/>
  <c r="BQ22"/>
  <c r="O7"/>
  <c r="E19"/>
  <c r="F19" s="1"/>
  <c r="G19" s="1"/>
  <c r="H19" s="1"/>
  <c r="E27"/>
  <c r="E29" s="1"/>
  <c r="D27"/>
  <c r="D29" s="1"/>
  <c r="E10"/>
  <c r="F10"/>
  <c r="G10"/>
  <c r="H10"/>
  <c r="I10"/>
  <c r="J10"/>
  <c r="K10"/>
  <c r="L10"/>
  <c r="M10"/>
  <c r="P10"/>
  <c r="R10"/>
  <c r="U10"/>
  <c r="V10"/>
  <c r="W10"/>
  <c r="Y10"/>
  <c r="AA10"/>
  <c r="AB10"/>
  <c r="AD10"/>
  <c r="AE10"/>
  <c r="AF10"/>
  <c r="AH10"/>
  <c r="AJ10"/>
  <c r="AK10"/>
  <c r="AL10"/>
  <c r="AO10"/>
  <c r="AQ10"/>
  <c r="AS10"/>
  <c r="AV10"/>
  <c r="AW10"/>
  <c r="AX10"/>
  <c r="AY10"/>
  <c r="BA10"/>
  <c r="BC10"/>
  <c r="BD10"/>
  <c r="BE10"/>
  <c r="BF10"/>
  <c r="BG10"/>
  <c r="BH10"/>
  <c r="BI10"/>
  <c r="BJ10"/>
  <c r="BK10"/>
  <c r="BL10"/>
  <c r="BM10"/>
  <c r="BN10"/>
  <c r="BO10"/>
  <c r="BP10"/>
  <c r="BQ10"/>
  <c r="C6"/>
  <c r="N6" s="1"/>
  <c r="K4"/>
  <c r="E8"/>
  <c r="F3"/>
  <c r="BR22"/>
  <c r="BR10"/>
  <c r="E22"/>
  <c r="A11"/>
  <c r="E12"/>
  <c r="D26"/>
  <c r="E11" l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BB11" s="1"/>
  <c r="BC11" s="1"/>
  <c r="BD11" s="1"/>
  <c r="BB20"/>
  <c r="BA20" s="1"/>
  <c r="T22"/>
  <c r="BE15"/>
  <c r="BF15" s="1"/>
  <c r="BG15" s="1"/>
  <c r="BH15" s="1"/>
  <c r="O22"/>
  <c r="BQ20"/>
  <c r="BP20" s="1"/>
  <c r="BO20" s="1"/>
  <c r="BN20" s="1"/>
  <c r="BM20" s="1"/>
  <c r="BL20" s="1"/>
  <c r="BK20" s="1"/>
  <c r="BJ20" s="1"/>
  <c r="BI20" s="1"/>
  <c r="BH20" s="1"/>
  <c r="BG20" s="1"/>
  <c r="BF20" s="1"/>
  <c r="BE20" s="1"/>
  <c r="BD20" s="1"/>
  <c r="BC20" s="1"/>
  <c r="BC25" s="1"/>
  <c r="O8"/>
  <c r="BD7"/>
  <c r="P7"/>
  <c r="AV18"/>
  <c r="AW18" s="1"/>
  <c r="AJ18"/>
  <c r="AK18" s="1"/>
  <c r="AL18" s="1"/>
  <c r="AM18" s="1"/>
  <c r="AN18" s="1"/>
  <c r="AO18" s="1"/>
  <c r="AG18"/>
  <c r="AH18" s="1"/>
  <c r="AI18" s="1"/>
  <c r="AV22" l="1"/>
  <c r="BB25"/>
  <c r="AZ20"/>
  <c r="BA25"/>
  <c r="BB22"/>
  <c r="AG22"/>
  <c r="AJ22"/>
  <c r="Q7"/>
  <c r="V22"/>
  <c r="BE11"/>
  <c r="BF11" s="1"/>
  <c r="BG11" s="1"/>
  <c r="BH11" s="1"/>
  <c r="BG25"/>
  <c r="BE25"/>
  <c r="AX22"/>
  <c r="AD22"/>
  <c r="BH25"/>
  <c r="BI15"/>
  <c r="AP22"/>
  <c r="BE7"/>
  <c r="BD26"/>
  <c r="BE24" s="1"/>
  <c r="BF25"/>
  <c r="BD25"/>
  <c r="BI11" l="1"/>
  <c r="AY20"/>
  <c r="AZ25"/>
  <c r="BF7"/>
  <c r="BE26"/>
  <c r="BF24" s="1"/>
  <c r="BJ15"/>
  <c r="BI25"/>
  <c r="R7"/>
  <c r="AY25" l="1"/>
  <c r="AX20"/>
  <c r="BK15"/>
  <c r="BJ25"/>
  <c r="S7"/>
  <c r="BJ11"/>
  <c r="BF26"/>
  <c r="BG24" s="1"/>
  <c r="BG7"/>
  <c r="BK11" l="1"/>
  <c r="AX25"/>
  <c r="AW20"/>
  <c r="BG26"/>
  <c r="BH24" s="1"/>
  <c r="BH7"/>
  <c r="BL15"/>
  <c r="BK25"/>
  <c r="T7"/>
  <c r="BL11"/>
  <c r="AV20" l="1"/>
  <c r="AW25"/>
  <c r="U7"/>
  <c r="BI7"/>
  <c r="BH26"/>
  <c r="BI24" s="1"/>
  <c r="BM15"/>
  <c r="BL25"/>
  <c r="AV25" l="1"/>
  <c r="AU20"/>
  <c r="BN15"/>
  <c r="BM25"/>
  <c r="BJ7"/>
  <c r="BI26"/>
  <c r="BJ24" s="1"/>
  <c r="V7"/>
  <c r="BM11"/>
  <c r="AU25" l="1"/>
  <c r="AT20"/>
  <c r="W7"/>
  <c r="BJ26"/>
  <c r="BK24" s="1"/>
  <c r="BK7"/>
  <c r="BO15"/>
  <c r="BN25"/>
  <c r="BN11"/>
  <c r="BO11" s="1"/>
  <c r="AT25" l="1"/>
  <c r="AS20"/>
  <c r="BP15"/>
  <c r="BP11" s="1"/>
  <c r="BO25"/>
  <c r="BK26"/>
  <c r="BL24" s="1"/>
  <c r="BL7"/>
  <c r="X7"/>
  <c r="AS25" l="1"/>
  <c r="AR20"/>
  <c r="Y7"/>
  <c r="BM7"/>
  <c r="BL26"/>
  <c r="BM24" s="1"/>
  <c r="BQ15"/>
  <c r="BP25"/>
  <c r="AR25" l="1"/>
  <c r="AQ20"/>
  <c r="BR15"/>
  <c r="BR25" s="1"/>
  <c r="BQ25"/>
  <c r="Z7"/>
  <c r="BN7"/>
  <c r="BM26"/>
  <c r="BN24" s="1"/>
  <c r="BQ11"/>
  <c r="BR11" l="1"/>
  <c r="AP20"/>
  <c r="AQ25"/>
  <c r="BN26"/>
  <c r="BO24" s="1"/>
  <c r="BO7"/>
  <c r="AA7"/>
  <c r="AP25" l="1"/>
  <c r="AO20"/>
  <c r="BO26"/>
  <c r="BP24" s="1"/>
  <c r="BP7"/>
  <c r="AB7"/>
  <c r="AO25" l="1"/>
  <c r="AN20"/>
  <c r="AC7"/>
  <c r="BQ7"/>
  <c r="BP26"/>
  <c r="BQ24" s="1"/>
  <c r="AM20" l="1"/>
  <c r="AN25"/>
  <c r="AD7"/>
  <c r="BQ26"/>
  <c r="BR24" s="1"/>
  <c r="BR27" s="1"/>
  <c r="BR7"/>
  <c r="BR26" s="1"/>
  <c r="AM25" l="1"/>
  <c r="AL20"/>
  <c r="BR12"/>
  <c r="BR13"/>
  <c r="AE7"/>
  <c r="BQ27"/>
  <c r="AL25" l="1"/>
  <c r="AK20"/>
  <c r="BQ12"/>
  <c r="BQ29"/>
  <c r="BQ14"/>
  <c r="BQ13"/>
  <c r="BP27"/>
  <c r="AF7"/>
  <c r="AJ20" l="1"/>
  <c r="AK25"/>
  <c r="AG7"/>
  <c r="BP14"/>
  <c r="BP29"/>
  <c r="BP13"/>
  <c r="BP12"/>
  <c r="BO27"/>
  <c r="AI20" l="1"/>
  <c r="AJ25"/>
  <c r="BO14"/>
  <c r="BO29"/>
  <c r="BO13"/>
  <c r="BO12"/>
  <c r="BN27"/>
  <c r="AH7"/>
  <c r="AI25" l="1"/>
  <c r="AH20"/>
  <c r="AI7"/>
  <c r="BN12"/>
  <c r="BN29"/>
  <c r="BN13"/>
  <c r="BN14"/>
  <c r="BM27"/>
  <c r="AG20" l="1"/>
  <c r="AH25"/>
  <c r="BM12"/>
  <c r="BM29"/>
  <c r="BM14"/>
  <c r="BM13"/>
  <c r="BL27"/>
  <c r="AJ7"/>
  <c r="AF20" l="1"/>
  <c r="AG25"/>
  <c r="AK7"/>
  <c r="BL14"/>
  <c r="BL29"/>
  <c r="BL13"/>
  <c r="BL12"/>
  <c r="BK27"/>
  <c r="AF25" l="1"/>
  <c r="AE20"/>
  <c r="BK14"/>
  <c r="BK29"/>
  <c r="BK13"/>
  <c r="BK12"/>
  <c r="BJ27"/>
  <c r="AL7"/>
  <c r="AD20" l="1"/>
  <c r="AE25"/>
  <c r="BJ14"/>
  <c r="BJ12"/>
  <c r="BJ29"/>
  <c r="BJ13"/>
  <c r="BI27"/>
  <c r="AM7"/>
  <c r="AD25" l="1"/>
  <c r="AC20"/>
  <c r="BI12"/>
  <c r="BI29"/>
  <c r="BI14"/>
  <c r="BI13"/>
  <c r="BH27"/>
  <c r="AN7"/>
  <c r="AB20" l="1"/>
  <c r="AC25"/>
  <c r="BH29"/>
  <c r="BH13"/>
  <c r="BH14"/>
  <c r="BH12"/>
  <c r="BG27"/>
  <c r="AO7"/>
  <c r="AB25" l="1"/>
  <c r="AA20"/>
  <c r="AP7"/>
  <c r="BG14"/>
  <c r="BG12"/>
  <c r="BG13"/>
  <c r="BG29"/>
  <c r="BF27"/>
  <c r="AA25" l="1"/>
  <c r="Z20"/>
  <c r="BF14"/>
  <c r="BF29"/>
  <c r="BF12"/>
  <c r="BF13"/>
  <c r="BE27"/>
  <c r="AQ7"/>
  <c r="Z25" l="1"/>
  <c r="Y20"/>
  <c r="AR7"/>
  <c r="BE29"/>
  <c r="BE14"/>
  <c r="BE12"/>
  <c r="BE13"/>
  <c r="BD27"/>
  <c r="Y25" l="1"/>
  <c r="X20"/>
  <c r="BD12"/>
  <c r="BD13"/>
  <c r="BD14"/>
  <c r="BD29"/>
  <c r="AS7"/>
  <c r="X25" l="1"/>
  <c r="W20"/>
  <c r="AT7"/>
  <c r="V20" l="1"/>
  <c r="W25"/>
  <c r="AU7"/>
  <c r="U20" l="1"/>
  <c r="V25"/>
  <c r="AV7"/>
  <c r="U25" l="1"/>
  <c r="T20"/>
  <c r="AW7"/>
  <c r="S20" l="1"/>
  <c r="T25"/>
  <c r="AX7"/>
  <c r="R20" l="1"/>
  <c r="S25"/>
  <c r="AY7"/>
  <c r="Q20" l="1"/>
  <c r="R25"/>
  <c r="AZ7"/>
  <c r="P20" l="1"/>
  <c r="Q25"/>
  <c r="BA7"/>
  <c r="O20" l="1"/>
  <c r="P25"/>
  <c r="BB7"/>
  <c r="N20" l="1"/>
  <c r="O25"/>
  <c r="N25" l="1"/>
  <c r="M20"/>
  <c r="M25" l="1"/>
  <c r="L20"/>
  <c r="K20" l="1"/>
  <c r="L25"/>
  <c r="J20" l="1"/>
  <c r="K25"/>
  <c r="I20" l="1"/>
  <c r="J25"/>
  <c r="H20" l="1"/>
  <c r="I25"/>
  <c r="H25" l="1"/>
  <c r="G20"/>
  <c r="G25" l="1"/>
  <c r="F20"/>
  <c r="E20" l="1"/>
  <c r="F25"/>
  <c r="E25" l="1"/>
  <c r="E26" s="1"/>
  <c r="F24" s="1"/>
  <c r="F26" s="1"/>
  <c r="G24" s="1"/>
  <c r="G26" s="1"/>
  <c r="H24" s="1"/>
  <c r="H26" s="1"/>
  <c r="I24" s="1"/>
  <c r="I26" s="1"/>
  <c r="J24" s="1"/>
  <c r="J26" s="1"/>
  <c r="K24" s="1"/>
  <c r="K26" s="1"/>
  <c r="L24" s="1"/>
  <c r="L26" s="1"/>
  <c r="M24" s="1"/>
  <c r="M26" s="1"/>
  <c r="N24" s="1"/>
  <c r="N26" s="1"/>
  <c r="O24" s="1"/>
  <c r="O26" s="1"/>
  <c r="P24" s="1"/>
  <c r="P26" s="1"/>
  <c r="Q24" s="1"/>
  <c r="Q26" s="1"/>
  <c r="R24" s="1"/>
  <c r="R26" s="1"/>
  <c r="S24" s="1"/>
  <c r="S26" s="1"/>
  <c r="T24" s="1"/>
  <c r="T26" s="1"/>
  <c r="U24" s="1"/>
  <c r="U26" s="1"/>
  <c r="V24" s="1"/>
  <c r="V26" s="1"/>
  <c r="W24" s="1"/>
  <c r="W26" s="1"/>
  <c r="X24" s="1"/>
  <c r="X26" s="1"/>
  <c r="Y24" s="1"/>
  <c r="Y26" s="1"/>
  <c r="Z24" s="1"/>
  <c r="Z26" s="1"/>
  <c r="AA24" s="1"/>
  <c r="AA26" s="1"/>
  <c r="AB24" s="1"/>
  <c r="AB26" s="1"/>
  <c r="AC24" s="1"/>
  <c r="AC26" s="1"/>
  <c r="AD24" s="1"/>
  <c r="AD26" s="1"/>
  <c r="AE24" s="1"/>
  <c r="AE26" s="1"/>
  <c r="AF24" s="1"/>
  <c r="AF26" s="1"/>
  <c r="AG24" s="1"/>
  <c r="AG26" s="1"/>
  <c r="AH24" s="1"/>
  <c r="AH26" s="1"/>
  <c r="AI24" s="1"/>
  <c r="AI26" s="1"/>
  <c r="AJ24" s="1"/>
  <c r="AJ26" s="1"/>
  <c r="AK24" s="1"/>
  <c r="AK26" s="1"/>
  <c r="AL24" s="1"/>
  <c r="AL26" s="1"/>
  <c r="AM24" s="1"/>
  <c r="AM26" s="1"/>
  <c r="AN24" s="1"/>
  <c r="AN26" s="1"/>
  <c r="AO24" s="1"/>
  <c r="AO26" s="1"/>
  <c r="AP24" s="1"/>
  <c r="AP26" s="1"/>
  <c r="AQ24" s="1"/>
  <c r="AQ26" s="1"/>
  <c r="AR24" s="1"/>
  <c r="AR26" s="1"/>
  <c r="AS24" s="1"/>
  <c r="E21"/>
  <c r="F21" s="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BH21" s="1"/>
  <c r="BI21" s="1"/>
  <c r="BJ21" s="1"/>
  <c r="BK21" s="1"/>
  <c r="BL21" s="1"/>
  <c r="BM21" s="1"/>
  <c r="BN21" s="1"/>
  <c r="BO21" s="1"/>
  <c r="BP21" s="1"/>
  <c r="BQ21" s="1"/>
  <c r="BR21" s="1"/>
  <c r="AS26" l="1"/>
  <c r="AT24" s="1"/>
  <c r="AT26" l="1"/>
  <c r="AU24" s="1"/>
  <c r="AU26" l="1"/>
  <c r="AV24" s="1"/>
  <c r="AV26" l="1"/>
  <c r="AW24" s="1"/>
  <c r="AW26" l="1"/>
  <c r="AX24" s="1"/>
  <c r="AX26" l="1"/>
  <c r="AY24" s="1"/>
  <c r="AY26" l="1"/>
  <c r="AZ24" s="1"/>
  <c r="AZ26" l="1"/>
  <c r="BA24" s="1"/>
  <c r="BA26" l="1"/>
  <c r="BB24" s="1"/>
  <c r="BB26" l="1"/>
  <c r="BC24" s="1"/>
  <c r="BC27" s="1"/>
  <c r="BB27" s="1"/>
  <c r="BB29" l="1"/>
  <c r="BB13"/>
  <c r="BB12"/>
  <c r="BA27"/>
  <c r="BC14"/>
  <c r="BC12"/>
  <c r="BC13"/>
  <c r="BC29"/>
  <c r="BA29" l="1"/>
  <c r="BA12"/>
  <c r="BA13"/>
  <c r="BA14"/>
  <c r="AZ27"/>
  <c r="AZ14" l="1"/>
  <c r="AZ12"/>
  <c r="AZ13"/>
  <c r="AZ29"/>
  <c r="AY27"/>
  <c r="AY12" l="1"/>
  <c r="AY13"/>
  <c r="AY14"/>
  <c r="AY29"/>
  <c r="AX27"/>
  <c r="AX29" l="1"/>
  <c r="AX14"/>
  <c r="AX12"/>
  <c r="AX13"/>
  <c r="AW27"/>
  <c r="AW29" l="1"/>
  <c r="AW14"/>
  <c r="AW12"/>
  <c r="AW13"/>
  <c r="AV27"/>
  <c r="AV14" l="1"/>
  <c r="AV12"/>
  <c r="AV13"/>
  <c r="AV29"/>
  <c r="AU27"/>
  <c r="AU12" l="1"/>
  <c r="AU13"/>
  <c r="AU14"/>
  <c r="AU29"/>
  <c r="AT27"/>
  <c r="AT29" l="1"/>
  <c r="AT14"/>
  <c r="AT12"/>
  <c r="AT13"/>
  <c r="AS27"/>
  <c r="AS14" l="1"/>
  <c r="AS29"/>
  <c r="AS12"/>
  <c r="AS13"/>
  <c r="AR27"/>
  <c r="AR14" l="1"/>
  <c r="AR12"/>
  <c r="AR13"/>
  <c r="AR29"/>
  <c r="AQ27"/>
  <c r="AQ12" l="1"/>
  <c r="AQ13"/>
  <c r="AQ29"/>
  <c r="AQ14"/>
  <c r="AP27"/>
  <c r="AP29" l="1"/>
  <c r="AP12"/>
  <c r="AP13"/>
  <c r="AO27"/>
  <c r="AN27" s="1"/>
  <c r="AN29" l="1"/>
  <c r="AN14"/>
  <c r="AN13"/>
  <c r="AM27"/>
  <c r="AN12"/>
  <c r="AO29"/>
  <c r="AO12"/>
  <c r="AO13"/>
  <c r="AM29" l="1"/>
  <c r="AM13"/>
  <c r="AM12"/>
  <c r="AL27"/>
  <c r="AM14"/>
  <c r="AL13" l="1"/>
  <c r="AL29"/>
  <c r="AL14"/>
  <c r="AK27"/>
  <c r="AL12"/>
  <c r="AK12" l="1"/>
  <c r="AK14"/>
  <c r="AK29"/>
  <c r="AJ27"/>
  <c r="AK13"/>
  <c r="AJ14" l="1"/>
  <c r="AJ13"/>
  <c r="AJ12"/>
  <c r="AI27"/>
  <c r="AJ29"/>
  <c r="AI29" l="1"/>
  <c r="AI13"/>
  <c r="AI12"/>
  <c r="AH27"/>
  <c r="AI14"/>
  <c r="AH14" l="1"/>
  <c r="AG27"/>
  <c r="AH13"/>
  <c r="AH12"/>
  <c r="AH29"/>
  <c r="AG12" l="1"/>
  <c r="AG14"/>
  <c r="AG13"/>
  <c r="AG29"/>
  <c r="AF27"/>
  <c r="AF14" l="1"/>
  <c r="AF13"/>
  <c r="AF12"/>
  <c r="AE27"/>
  <c r="AF29"/>
  <c r="AE13" l="1"/>
  <c r="AE12"/>
  <c r="AE14"/>
  <c r="AD27"/>
  <c r="AE29"/>
  <c r="AD29" l="1"/>
  <c r="AC27"/>
  <c r="AD13"/>
  <c r="AD12"/>
  <c r="AC14" l="1"/>
  <c r="AC29"/>
  <c r="AB27"/>
  <c r="AC13"/>
  <c r="AC12"/>
  <c r="AB13" l="1"/>
  <c r="AB12"/>
  <c r="AA27"/>
  <c r="AB14"/>
  <c r="AB29"/>
  <c r="AA14" l="1"/>
  <c r="Z27"/>
  <c r="AA29"/>
  <c r="AA13"/>
  <c r="AA12"/>
  <c r="Z12" l="1"/>
  <c r="Z29"/>
  <c r="Z14"/>
  <c r="Y27"/>
  <c r="Z13"/>
  <c r="Y14" l="1"/>
  <c r="Y29"/>
  <c r="X27"/>
  <c r="Y13"/>
  <c r="Y12"/>
  <c r="X13" l="1"/>
  <c r="X12"/>
  <c r="W27"/>
  <c r="X14"/>
  <c r="X29"/>
  <c r="V27" l="1"/>
  <c r="W29"/>
  <c r="W13"/>
  <c r="W12"/>
  <c r="V12" l="1"/>
  <c r="U27"/>
  <c r="V13"/>
  <c r="V29"/>
  <c r="U12" l="1"/>
  <c r="U14"/>
  <c r="U29"/>
  <c r="T27"/>
  <c r="U13"/>
  <c r="T12" l="1"/>
  <c r="T29"/>
  <c r="S27"/>
  <c r="T14"/>
  <c r="T13"/>
  <c r="R27" l="1"/>
  <c r="S12"/>
  <c r="S29"/>
  <c r="S13"/>
  <c r="R13" l="1"/>
  <c r="R14"/>
  <c r="R29"/>
  <c r="Q27"/>
  <c r="P27" s="1"/>
  <c r="R12"/>
  <c r="P29" l="1"/>
  <c r="O27"/>
  <c r="P13"/>
  <c r="P12"/>
  <c r="Q13"/>
  <c r="Q29"/>
  <c r="Q12"/>
  <c r="Q14"/>
  <c r="N27" l="1"/>
  <c r="O29"/>
  <c r="O13"/>
  <c r="O12"/>
  <c r="O14"/>
  <c r="N13" l="1"/>
  <c r="N29"/>
  <c r="N14"/>
  <c r="N12"/>
  <c r="M27"/>
  <c r="M29" l="1"/>
  <c r="M13"/>
  <c r="L27"/>
  <c r="M12"/>
  <c r="M14"/>
  <c r="L12" l="1"/>
  <c r="L13"/>
  <c r="L29"/>
  <c r="K27"/>
  <c r="L14"/>
  <c r="K29" l="1"/>
  <c r="K13"/>
  <c r="K12"/>
  <c r="K14"/>
  <c r="J27"/>
  <c r="J12" l="1"/>
  <c r="I27"/>
  <c r="J14"/>
  <c r="J13"/>
  <c r="J29"/>
  <c r="I13" l="1"/>
  <c r="H27"/>
  <c r="I12"/>
  <c r="I14"/>
  <c r="I29"/>
  <c r="H12" l="1"/>
  <c r="H14"/>
  <c r="H13"/>
  <c r="H29"/>
  <c r="G27"/>
  <c r="G12" l="1"/>
  <c r="G14"/>
  <c r="F27"/>
  <c r="G13"/>
  <c r="G29"/>
  <c r="F29" l="1"/>
  <c r="F12"/>
  <c r="F14"/>
  <c r="F13"/>
  <c r="B31"/>
  <c r="V14" l="1"/>
  <c r="W14"/>
  <c r="AO14" s="1"/>
  <c r="S14"/>
  <c r="P14"/>
  <c r="AD14" l="1"/>
  <c r="AP14"/>
  <c r="BB14" l="1"/>
</calcChain>
</file>

<file path=xl/sharedStrings.xml><?xml version="1.0" encoding="utf-8"?>
<sst xmlns="http://schemas.openxmlformats.org/spreadsheetml/2006/main" count="51" uniqueCount="49">
  <si>
    <t>Löschwasserförderung</t>
  </si>
  <si>
    <t>bar</t>
  </si>
  <si>
    <t>m</t>
  </si>
  <si>
    <t>nicht benötigte Höhenangaben mit Taste [ENTF] löschen !!! (nicht mit Null)</t>
  </si>
  <si>
    <t>Druckverlust durch Höhe u. Reibung</t>
  </si>
  <si>
    <t>mit "x" kann der gewünschte Standort der TS selbst gewählt werden, nicht mehr benötigte TS bitte mit [ENTF] löschen</t>
  </si>
  <si>
    <t>erforderliche Löschwassermenge</t>
  </si>
  <si>
    <t>l/min</t>
  </si>
  <si>
    <t>Abschnitts-Nr.</t>
  </si>
  <si>
    <t>Höhenunterschied pro Abschnitt</t>
  </si>
  <si>
    <t>Anz.Abschn.m.gleicher Steigung</t>
  </si>
  <si>
    <t>Hilfszeile kum. Höhe</t>
  </si>
  <si>
    <t>Eingangsdruck am Abschnittsanfang</t>
  </si>
  <si>
    <t>Ausgangsdruck am Abschnittsende</t>
  </si>
  <si>
    <r>
      <t xml:space="preserve">Abschnittslänge </t>
    </r>
    <r>
      <rPr>
        <sz val="8"/>
        <rFont val="Arial"/>
        <family val="2"/>
      </rPr>
      <t>(ganzz.Vielf.d.S.-länge)</t>
    </r>
  </si>
  <si>
    <t>Pumpenstandort (rechnerisch)</t>
  </si>
  <si>
    <t>Pumpenausgangsdruck</t>
  </si>
  <si>
    <t>Pumpeneingangsdruck (garantiert)</t>
  </si>
  <si>
    <t>m,</t>
  </si>
  <si>
    <t>mit k =</t>
  </si>
  <si>
    <t>Schlauchgröße:</t>
  </si>
  <si>
    <t>Schlauchlänge:</t>
  </si>
  <si>
    <t>l</t>
  </si>
  <si>
    <t>Leitungslänge (m)</t>
  </si>
  <si>
    <t>Höhe über NN  (m)</t>
  </si>
  <si>
    <t>rel. Höhe über WE-Stelle/Einspeisung (m)</t>
  </si>
  <si>
    <t>Steigung zw. den Höhenangaben (%)</t>
  </si>
  <si>
    <r>
      <t>V</t>
    </r>
    <r>
      <rPr>
        <sz val="8"/>
        <rFont val="Arial"/>
        <family val="2"/>
      </rPr>
      <t>Schlauch</t>
    </r>
    <r>
      <rPr>
        <sz val="10"/>
        <rFont val="Arial"/>
      </rPr>
      <t xml:space="preserve"> =</t>
    </r>
  </si>
  <si>
    <t xml:space="preserve">      H. Kögler</t>
  </si>
  <si>
    <t>Anmerkungen:</t>
  </si>
  <si>
    <t>B</t>
  </si>
  <si>
    <t xml:space="preserve">, pv = k x Q² x l </t>
  </si>
  <si>
    <t>Anzahl paralleler Leitungen</t>
  </si>
  <si>
    <t>( diese Farbe = Eingabefelder)</t>
  </si>
  <si>
    <t>min. Füllzeit (min:sec)</t>
  </si>
  <si>
    <t>min. Füllmenge (m³)</t>
  </si>
  <si>
    <t>Gesamtzahl der FP's:</t>
  </si>
  <si>
    <t>Reibungsverlust pro Schlauch</t>
  </si>
  <si>
    <t>Abstand zur vorherigen FP (m)</t>
  </si>
  <si>
    <r>
      <t xml:space="preserve">nicht benötigte Größen mit </t>
    </r>
    <r>
      <rPr>
        <b/>
        <sz val="10"/>
        <color indexed="56"/>
        <rFont val="Arial"/>
        <family val="2"/>
      </rPr>
      <t xml:space="preserve">"ENTF" </t>
    </r>
    <r>
      <rPr>
        <sz val="10"/>
        <color indexed="56"/>
        <rFont val="Arial"/>
        <family val="2"/>
      </rPr>
      <t>entfernen, nicht 0 setzen !</t>
    </r>
  </si>
  <si>
    <r>
      <t>Rücksetzen, durch</t>
    </r>
    <r>
      <rPr>
        <b/>
        <sz val="10"/>
        <color indexed="12"/>
        <rFont val="Arial"/>
        <family val="2"/>
      </rPr>
      <t xml:space="preserve"> "ENTF"</t>
    </r>
    <r>
      <rPr>
        <sz val="10"/>
        <color indexed="12"/>
        <rFont val="Arial"/>
        <family val="2"/>
      </rPr>
      <t xml:space="preserve"> und alten Zellinhalt aus Nachbarzelle kopieren</t>
    </r>
  </si>
  <si>
    <r>
      <t>"Ende"</t>
    </r>
    <r>
      <rPr>
        <sz val="10"/>
        <color indexed="12"/>
        <rFont val="Arial"/>
        <family val="2"/>
      </rPr>
      <t xml:space="preserve"> beendet Darstellung</t>
    </r>
  </si>
  <si>
    <t>Druckverluste der Schlauchleitung (berechnet nach Angaben von DIN 14 811 und eig. Berechnungen)</t>
  </si>
  <si>
    <t>Auswahl (F, A, B, Cxx):</t>
  </si>
  <si>
    <t>&gt; 1 h</t>
  </si>
  <si>
    <t>Ort selbst wählen / fixieren (=x)</t>
  </si>
  <si>
    <t>bearbeitet nach einer Idee von Juffinger und ÖBFV-Fachheft 1; durch H.Kögler (2001, 2004, 2006, 2008)</t>
  </si>
  <si>
    <t xml:space="preserve">          2008</t>
  </si>
  <si>
    <t>ende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</si>
</sst>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4">
    <font>
      <sz val="10"/>
      <name val="Arial"/>
    </font>
    <font>
      <sz val="8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Script"/>
      <family val="4"/>
      <charset val="255"/>
    </font>
    <font>
      <b/>
      <sz val="10"/>
      <color indexed="12"/>
      <name val="Arial"/>
      <family val="2"/>
    </font>
    <font>
      <sz val="7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indexed="56"/>
      <name val="Arial"/>
      <family val="2"/>
    </font>
    <font>
      <sz val="10"/>
      <color indexed="12"/>
      <name val="Arial"/>
      <family val="2"/>
    </font>
    <font>
      <b/>
      <sz val="14"/>
      <color indexed="10"/>
      <name val="Times New Roman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Protection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0" borderId="0" xfId="0" applyFont="1"/>
    <xf numFmtId="0" fontId="0" fillId="0" borderId="0" xfId="0" quotePrefix="1"/>
    <xf numFmtId="0" fontId="7" fillId="0" borderId="0" xfId="0" applyFont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/>
    <xf numFmtId="0" fontId="10" fillId="0" borderId="0" xfId="0" applyFont="1"/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1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NumberFormat="1" applyAlignment="1">
      <alignment horizontal="left"/>
    </xf>
    <xf numFmtId="0" fontId="9" fillId="0" borderId="0" xfId="0" applyFont="1" applyAlignment="1">
      <alignment horizontal="right"/>
    </xf>
    <xf numFmtId="2" fontId="6" fillId="0" borderId="0" xfId="0" applyNumberFormat="1" applyFont="1" applyProtection="1">
      <protection hidden="1"/>
    </xf>
    <xf numFmtId="1" fontId="8" fillId="0" borderId="0" xfId="0" applyNumberFormat="1" applyFont="1"/>
    <xf numFmtId="1" fontId="8" fillId="0" borderId="0" xfId="0" applyNumberFormat="1" applyFont="1" applyProtection="1">
      <protection hidden="1"/>
    </xf>
    <xf numFmtId="1" fontId="8" fillId="0" borderId="0" xfId="0" applyNumberFormat="1" applyFont="1" applyProtection="1"/>
    <xf numFmtId="1" fontId="6" fillId="0" borderId="0" xfId="0" applyNumberFormat="1" applyFont="1" applyAlignment="1" applyProtection="1">
      <alignment horizontal="right"/>
      <protection hidden="1"/>
    </xf>
    <xf numFmtId="45" fontId="12" fillId="0" borderId="0" xfId="0" applyNumberFormat="1" applyFont="1"/>
    <xf numFmtId="45" fontId="12" fillId="0" borderId="0" xfId="0" applyNumberFormat="1" applyFont="1" applyProtection="1">
      <protection hidden="1"/>
    </xf>
    <xf numFmtId="45" fontId="8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Protection="1"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right"/>
      <protection hidden="1"/>
    </xf>
    <xf numFmtId="0" fontId="15" fillId="0" borderId="0" xfId="0" applyFont="1"/>
    <xf numFmtId="0" fontId="16" fillId="0" borderId="0" xfId="0" applyFont="1"/>
    <xf numFmtId="0" fontId="16" fillId="0" borderId="0" xfId="0" applyFont="1" applyProtection="1">
      <protection hidden="1"/>
    </xf>
    <xf numFmtId="1" fontId="14" fillId="0" borderId="0" xfId="0" applyNumberFormat="1" applyFont="1"/>
    <xf numFmtId="1" fontId="14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0" fontId="17" fillId="0" borderId="0" xfId="0" applyFont="1" applyAlignment="1"/>
    <xf numFmtId="0" fontId="17" fillId="0" borderId="0" xfId="0" applyFont="1" applyProtection="1"/>
    <xf numFmtId="0" fontId="9" fillId="0" borderId="0" xfId="0" quotePrefix="1" applyFont="1" applyAlignment="1">
      <alignment horizontal="center"/>
    </xf>
    <xf numFmtId="0" fontId="0" fillId="2" borderId="0" xfId="0" applyFill="1"/>
    <xf numFmtId="0" fontId="6" fillId="2" borderId="0" xfId="0" applyFont="1" applyFill="1"/>
    <xf numFmtId="1" fontId="1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Protection="1"/>
    <xf numFmtId="0" fontId="4" fillId="3" borderId="0" xfId="0" applyFont="1" applyFill="1" applyAlignment="1"/>
    <xf numFmtId="0" fontId="3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right"/>
    </xf>
    <xf numFmtId="0" fontId="16" fillId="3" borderId="1" xfId="0" applyFont="1" applyFill="1" applyBorder="1"/>
    <xf numFmtId="1" fontId="14" fillId="3" borderId="2" xfId="0" applyNumberFormat="1" applyFont="1" applyFill="1" applyBorder="1" applyAlignment="1" applyProtection="1">
      <alignment horizontal="right"/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hidden="1"/>
    </xf>
    <xf numFmtId="0" fontId="6" fillId="2" borderId="3" xfId="0" applyFont="1" applyFill="1" applyBorder="1"/>
    <xf numFmtId="0" fontId="6" fillId="2" borderId="3" xfId="0" applyFont="1" applyFill="1" applyBorder="1" applyProtection="1">
      <protection hidden="1"/>
    </xf>
    <xf numFmtId="0" fontId="0" fillId="0" borderId="4" xfId="0" applyNumberFormat="1" applyBorder="1" applyAlignment="1">
      <alignment horizontal="left"/>
    </xf>
    <xf numFmtId="0" fontId="0" fillId="0" borderId="5" xfId="0" quotePrefix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9" fillId="0" borderId="7" xfId="0" applyFont="1" applyBorder="1"/>
    <xf numFmtId="0" fontId="9" fillId="0" borderId="8" xfId="0" quotePrefix="1" applyFont="1" applyBorder="1"/>
    <xf numFmtId="0" fontId="9" fillId="0" borderId="8" xfId="0" applyFont="1" applyBorder="1"/>
    <xf numFmtId="0" fontId="0" fillId="0" borderId="8" xfId="0" applyBorder="1"/>
    <xf numFmtId="0" fontId="9" fillId="0" borderId="8" xfId="0" applyFont="1" applyBorder="1" applyAlignment="1">
      <alignment horizontal="center"/>
    </xf>
    <xf numFmtId="1" fontId="0" fillId="0" borderId="8" xfId="0" applyNumberFormat="1" applyBorder="1"/>
    <xf numFmtId="0" fontId="9" fillId="0" borderId="8" xfId="0" applyFont="1" applyBorder="1" applyAlignment="1">
      <alignment horizontal="right"/>
    </xf>
    <xf numFmtId="165" fontId="6" fillId="0" borderId="9" xfId="0" applyNumberFormat="1" applyFont="1" applyBorder="1" applyProtection="1">
      <protection hidden="1"/>
    </xf>
    <xf numFmtId="0" fontId="8" fillId="4" borderId="3" xfId="0" applyFont="1" applyFill="1" applyBorder="1"/>
    <xf numFmtId="1" fontId="6" fillId="4" borderId="3" xfId="0" applyNumberFormat="1" applyFont="1" applyFill="1" applyBorder="1"/>
    <xf numFmtId="0" fontId="0" fillId="4" borderId="3" xfId="0" applyNumberFormat="1" applyFill="1" applyBorder="1"/>
    <xf numFmtId="0" fontId="0" fillId="4" borderId="3" xfId="0" applyNumberFormat="1" applyFill="1" applyBorder="1" applyProtection="1">
      <protection hidden="1"/>
    </xf>
    <xf numFmtId="9" fontId="6" fillId="4" borderId="3" xfId="0" applyNumberFormat="1" applyFont="1" applyFill="1" applyBorder="1" applyProtection="1">
      <protection hidden="1"/>
    </xf>
    <xf numFmtId="45" fontId="12" fillId="0" borderId="0" xfId="0" applyNumberFormat="1" applyFont="1" applyAlignment="1" applyProtection="1">
      <alignment horizontal="right"/>
      <protection hidden="1"/>
    </xf>
    <xf numFmtId="0" fontId="0" fillId="0" borderId="10" xfId="0" applyBorder="1"/>
    <xf numFmtId="1" fontId="6" fillId="0" borderId="10" xfId="0" applyNumberFormat="1" applyFont="1" applyBorder="1"/>
    <xf numFmtId="165" fontId="6" fillId="0" borderId="11" xfId="0" applyNumberFormat="1" applyFont="1" applyBorder="1" applyProtection="1">
      <protection hidden="1"/>
    </xf>
    <xf numFmtId="0" fontId="4" fillId="3" borderId="11" xfId="0" applyFont="1" applyFill="1" applyBorder="1" applyProtection="1">
      <protection locked="0"/>
    </xf>
    <xf numFmtId="0" fontId="6" fillId="0" borderId="11" xfId="0" applyFont="1" applyBorder="1"/>
    <xf numFmtId="0" fontId="0" fillId="0" borderId="11" xfId="0" applyBorder="1" applyAlignment="1">
      <alignment horizontal="center"/>
    </xf>
    <xf numFmtId="45" fontId="12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14" fillId="3" borderId="11" xfId="0" applyNumberFormat="1" applyFont="1" applyFill="1" applyBorder="1" applyAlignment="1" applyProtection="1">
      <alignment horizontal="right"/>
      <protection locked="0"/>
    </xf>
    <xf numFmtId="0" fontId="16" fillId="3" borderId="10" xfId="0" applyFont="1" applyFill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164" fontId="0" fillId="0" borderId="11" xfId="0" applyNumberFormat="1" applyBorder="1"/>
    <xf numFmtId="0" fontId="11" fillId="3" borderId="1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Protection="1">
      <protection hidden="1"/>
    </xf>
    <xf numFmtId="0" fontId="18" fillId="0" borderId="0" xfId="0" applyFont="1" applyFill="1" applyProtection="1"/>
    <xf numFmtId="0" fontId="9" fillId="5" borderId="12" xfId="0" applyFont="1" applyFill="1" applyBorder="1"/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 applyProtection="1">
      <protection hidden="1"/>
    </xf>
    <xf numFmtId="164" fontId="0" fillId="2" borderId="13" xfId="0" applyNumberFormat="1" applyFill="1" applyBorder="1" applyProtection="1">
      <protection hidden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19" fillId="0" borderId="0" xfId="0" applyFont="1"/>
    <xf numFmtId="0" fontId="8" fillId="4" borderId="10" xfId="0" applyFont="1" applyFill="1" applyBorder="1"/>
    <xf numFmtId="1" fontId="6" fillId="4" borderId="10" xfId="0" applyNumberFormat="1" applyFont="1" applyFill="1" applyBorder="1"/>
    <xf numFmtId="1" fontId="8" fillId="0" borderId="8" xfId="0" applyNumberFormat="1" applyFont="1" applyBorder="1"/>
    <xf numFmtId="1" fontId="6" fillId="0" borderId="7" xfId="0" applyNumberFormat="1" applyFont="1" applyBorder="1" applyAlignment="1" applyProtection="1">
      <alignment horizontal="right"/>
      <protection hidden="1"/>
    </xf>
    <xf numFmtId="1" fontId="6" fillId="0" borderId="8" xfId="0" applyNumberFormat="1" applyFont="1" applyBorder="1" applyAlignment="1" applyProtection="1">
      <alignment horizontal="right"/>
      <protection hidden="1"/>
    </xf>
    <xf numFmtId="0" fontId="9" fillId="0" borderId="0" xfId="0" applyFont="1" applyFill="1"/>
    <xf numFmtId="0" fontId="5" fillId="0" borderId="0" xfId="0" applyFont="1" applyFill="1"/>
    <xf numFmtId="0" fontId="0" fillId="3" borderId="0" xfId="0" applyFill="1"/>
    <xf numFmtId="0" fontId="19" fillId="0" borderId="11" xfId="0" applyFont="1" applyBorder="1"/>
    <xf numFmtId="0" fontId="13" fillId="0" borderId="0" xfId="0" applyFont="1" applyFill="1" applyProtection="1">
      <protection locked="0" hidden="1"/>
    </xf>
    <xf numFmtId="0" fontId="19" fillId="0" borderId="0" xfId="0" applyFont="1" applyFill="1" applyProtection="1">
      <protection locked="0"/>
    </xf>
    <xf numFmtId="0" fontId="2" fillId="0" borderId="1" xfId="0" applyFont="1" applyBorder="1" applyProtection="1">
      <protection hidden="1"/>
    </xf>
    <xf numFmtId="0" fontId="9" fillId="0" borderId="12" xfId="0" applyFont="1" applyBorder="1"/>
    <xf numFmtId="0" fontId="9" fillId="0" borderId="0" xfId="0" quotePrefix="1" applyFont="1" applyAlignment="1">
      <alignment horizontal="right"/>
    </xf>
    <xf numFmtId="0" fontId="20" fillId="0" borderId="0" xfId="0" applyFont="1"/>
    <xf numFmtId="1" fontId="21" fillId="0" borderId="0" xfId="0" applyNumberFormat="1" applyFont="1" applyProtection="1"/>
    <xf numFmtId="0" fontId="2" fillId="0" borderId="0" xfId="0" applyFont="1"/>
    <xf numFmtId="0" fontId="3" fillId="0" borderId="0" xfId="0" applyNumberFormat="1" applyFont="1" applyAlignment="1">
      <alignment horizontal="left"/>
    </xf>
    <xf numFmtId="0" fontId="22" fillId="0" borderId="0" xfId="0" applyFont="1" applyAlignment="1">
      <alignment horizontal="right"/>
    </xf>
    <xf numFmtId="0" fontId="0" fillId="0" borderId="0" xfId="0" applyFill="1"/>
    <xf numFmtId="0" fontId="11" fillId="3" borderId="0" xfId="0" applyFont="1" applyFill="1"/>
    <xf numFmtId="45" fontId="23" fillId="6" borderId="0" xfId="0" applyNumberFormat="1" applyFont="1" applyFill="1" applyProtection="1"/>
    <xf numFmtId="0" fontId="13" fillId="0" borderId="0" xfId="0" applyFont="1" applyProtection="1">
      <protection hidden="1"/>
    </xf>
    <xf numFmtId="0" fontId="9" fillId="0" borderId="0" xfId="0" applyFont="1" applyFill="1" applyAlignment="1">
      <alignment horizontal="right"/>
    </xf>
    <xf numFmtId="0" fontId="19" fillId="0" borderId="0" xfId="0" applyFont="1" applyFill="1" applyProtection="1">
      <protection hidden="1"/>
    </xf>
    <xf numFmtId="164" fontId="4" fillId="3" borderId="10" xfId="0" applyNumberFormat="1" applyFont="1" applyFill="1" applyBorder="1" applyProtection="1">
      <protection locked="0"/>
    </xf>
    <xf numFmtId="1" fontId="4" fillId="3" borderId="10" xfId="0" applyNumberFormat="1" applyFont="1" applyFill="1" applyBorder="1" applyProtection="1">
      <protection locked="0"/>
    </xf>
    <xf numFmtId="49" fontId="11" fillId="3" borderId="5" xfId="0" applyNumberFormat="1" applyFont="1" applyFill="1" applyBorder="1" applyAlignment="1" applyProtection="1">
      <alignment horizontal="right"/>
      <protection locked="0"/>
    </xf>
    <xf numFmtId="1" fontId="11" fillId="3" borderId="1" xfId="0" applyNumberFormat="1" applyFont="1" applyFill="1" applyBorder="1" applyAlignment="1" applyProtection="1">
      <alignment horizontal="right"/>
      <protection locked="0"/>
    </xf>
    <xf numFmtId="2" fontId="1" fillId="0" borderId="0" xfId="0" applyNumberFormat="1" applyFont="1"/>
    <xf numFmtId="0" fontId="19" fillId="0" borderId="0" xfId="0" applyFont="1" applyFill="1"/>
    <xf numFmtId="164" fontId="0" fillId="0" borderId="13" xfId="0" applyNumberFormat="1" applyFill="1" applyBorder="1" applyProtection="1">
      <protection hidden="1"/>
    </xf>
    <xf numFmtId="11" fontId="0" fillId="0" borderId="5" xfId="0" applyNumberForma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2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43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b val="0"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3.8444924406047513E-2"/>
          <c:y val="6.4102764744731408E-2"/>
          <c:w val="0.95334773218142554"/>
          <c:h val="0.83654107991874471"/>
        </c:manualLayout>
      </c:layout>
      <c:areaChart>
        <c:grouping val="standard"/>
        <c:ser>
          <c:idx val="0"/>
          <c:order val="0"/>
          <c:spPr>
            <a:gradFill rotWithShape="0">
              <a:gsLst>
                <a:gs pos="0">
                  <a:srgbClr val="800000"/>
                </a:gs>
                <a:gs pos="100000">
                  <a:srgbClr val="800000">
                    <a:gamma/>
                    <a:tint val="40392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lws2seitig!$D$10:$BQ$10</c:f>
              <c:numCache>
                <c:formatCode>General</c:formatCode>
                <c:ptCount val="6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cat>
          <c:val>
            <c:numRef>
              <c:f>lws2seitig!$C$21:$BQ$21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axId val="58693504"/>
        <c:axId val="58695040"/>
      </c:areaChart>
      <c:catAx>
        <c:axId val="586935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695040"/>
        <c:crosses val="autoZero"/>
        <c:lblAlgn val="ctr"/>
        <c:lblOffset val="100"/>
        <c:tickLblSkip val="1"/>
        <c:tickMarkSkip val="1"/>
      </c:catAx>
      <c:valAx>
        <c:axId val="58695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Höhe in m
(relativ zur WE-Stelle/Einspeisung)
</a:t>
                </a:r>
              </a:p>
            </c:rich>
          </c:tx>
          <c:layout>
            <c:manualLayout>
              <c:xMode val="edge"/>
              <c:yMode val="edge"/>
              <c:x val="6.9114470842332638E-3"/>
              <c:y val="0.173077464810774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693504"/>
        <c:crosses val="autoZero"/>
        <c:crossBetween val="midCat"/>
      </c:valAx>
      <c:spPr>
        <a:solidFill>
          <a:srgbClr val="A6CAF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4.1361482119775965E-2"/>
          <c:y val="0.11397058823529412"/>
          <c:w val="0.95691512279189994"/>
          <c:h val="0.768382352941176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FFFF"/>
            </a:solidFill>
            <a:ln w="12700">
              <a:solidFill>
                <a:srgbClr val="3366FF"/>
              </a:solidFill>
              <a:prstDash val="solid"/>
            </a:ln>
          </c:spPr>
          <c:cat>
            <c:numRef>
              <c:f>lws2seitig!$D$10:$BQ$10</c:f>
              <c:numCache>
                <c:formatCode>General</c:formatCode>
                <c:ptCount val="6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cat>
          <c:val>
            <c:numRef>
              <c:f>lws2seitig!$D$26:$BQ$26</c:f>
              <c:numCache>
                <c:formatCode>0.0</c:formatCode>
                <c:ptCount val="66"/>
                <c:pt idx="0">
                  <c:v>8</c:v>
                </c:pt>
                <c:pt idx="1">
                  <c:v>7.7504</c:v>
                </c:pt>
                <c:pt idx="2">
                  <c:v>7.5007999999999999</c:v>
                </c:pt>
                <c:pt idx="3">
                  <c:v>7.2511999999999999</c:v>
                </c:pt>
                <c:pt idx="4">
                  <c:v>7.0015999999999998</c:v>
                </c:pt>
                <c:pt idx="5">
                  <c:v>6.7519999999999998</c:v>
                </c:pt>
                <c:pt idx="6">
                  <c:v>6.5023999999999997</c:v>
                </c:pt>
                <c:pt idx="7">
                  <c:v>6.2527999999999997</c:v>
                </c:pt>
                <c:pt idx="8">
                  <c:v>6.0031999999999996</c:v>
                </c:pt>
                <c:pt idx="9">
                  <c:v>5.7535999999999996</c:v>
                </c:pt>
                <c:pt idx="10">
                  <c:v>5.5039999999999996</c:v>
                </c:pt>
                <c:pt idx="11">
                  <c:v>5.2543999999999995</c:v>
                </c:pt>
                <c:pt idx="12">
                  <c:v>5.0047999999999995</c:v>
                </c:pt>
                <c:pt idx="13">
                  <c:v>4.7551999999999994</c:v>
                </c:pt>
                <c:pt idx="14">
                  <c:v>4.5055999999999994</c:v>
                </c:pt>
                <c:pt idx="15">
                  <c:v>4.2559999999999993</c:v>
                </c:pt>
                <c:pt idx="16">
                  <c:v>4.0063999999999993</c:v>
                </c:pt>
                <c:pt idx="17">
                  <c:v>3.7567999999999993</c:v>
                </c:pt>
                <c:pt idx="18">
                  <c:v>3.5071999999999992</c:v>
                </c:pt>
                <c:pt idx="19">
                  <c:v>3.2575999999999992</c:v>
                </c:pt>
                <c:pt idx="20">
                  <c:v>3.0079999999999991</c:v>
                </c:pt>
                <c:pt idx="21">
                  <c:v>2.7583999999999991</c:v>
                </c:pt>
                <c:pt idx="22">
                  <c:v>2.508799999999999</c:v>
                </c:pt>
                <c:pt idx="23">
                  <c:v>2.259199999999999</c:v>
                </c:pt>
                <c:pt idx="24">
                  <c:v>2.0095999999999989</c:v>
                </c:pt>
                <c:pt idx="25">
                  <c:v>1.7599999999999989</c:v>
                </c:pt>
                <c:pt idx="26">
                  <c:v>1.5103999999999989</c:v>
                </c:pt>
                <c:pt idx="27">
                  <c:v>7.7504</c:v>
                </c:pt>
                <c:pt idx="28">
                  <c:v>7.5007999999999999</c:v>
                </c:pt>
                <c:pt idx="29">
                  <c:v>7.2511999999999999</c:v>
                </c:pt>
                <c:pt idx="30">
                  <c:v>7.0015999999999998</c:v>
                </c:pt>
                <c:pt idx="31">
                  <c:v>6.7519999999999998</c:v>
                </c:pt>
                <c:pt idx="32">
                  <c:v>6.5023999999999997</c:v>
                </c:pt>
                <c:pt idx="33">
                  <c:v>6.2527999999999997</c:v>
                </c:pt>
                <c:pt idx="34">
                  <c:v>6.0031999999999996</c:v>
                </c:pt>
                <c:pt idx="35">
                  <c:v>5.7535999999999996</c:v>
                </c:pt>
                <c:pt idx="36">
                  <c:v>5.5039999999999996</c:v>
                </c:pt>
                <c:pt idx="37">
                  <c:v>5.2543999999999995</c:v>
                </c:pt>
                <c:pt idx="38">
                  <c:v>5.0047999999999995</c:v>
                </c:pt>
                <c:pt idx="39">
                  <c:v>4.7551999999999994</c:v>
                </c:pt>
                <c:pt idx="40">
                  <c:v>4.5055999999999994</c:v>
                </c:pt>
                <c:pt idx="41">
                  <c:v>4.2559999999999993</c:v>
                </c:pt>
                <c:pt idx="42">
                  <c:v>4.0063999999999993</c:v>
                </c:pt>
                <c:pt idx="43">
                  <c:v>3.7567999999999993</c:v>
                </c:pt>
                <c:pt idx="44">
                  <c:v>3.5071999999999992</c:v>
                </c:pt>
                <c:pt idx="45">
                  <c:v>3.2575999999999992</c:v>
                </c:pt>
                <c:pt idx="46">
                  <c:v>3.0079999999999991</c:v>
                </c:pt>
                <c:pt idx="47">
                  <c:v>2.7583999999999991</c:v>
                </c:pt>
                <c:pt idx="48">
                  <c:v>2.508799999999999</c:v>
                </c:pt>
                <c:pt idx="49">
                  <c:v>2.259199999999999</c:v>
                </c:pt>
                <c:pt idx="50">
                  <c:v>2.0095999999999989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lws2seitig!$D$10:$BQ$10</c:f>
              <c:numCache>
                <c:formatCode>General</c:formatCode>
                <c:ptCount val="6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cat>
          <c:val>
            <c:numRef>
              <c:f>lws2seitig!$D$29:$BQ$29</c:f>
              <c:numCache>
                <c:formatCode>General</c:formatCode>
                <c:ptCount val="6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gapWidth val="390"/>
        <c:axId val="58363904"/>
        <c:axId val="58365440"/>
      </c:barChart>
      <c:catAx>
        <c:axId val="58363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65440"/>
        <c:crosses val="autoZero"/>
        <c:auto val="1"/>
        <c:lblAlgn val="ctr"/>
        <c:lblOffset val="100"/>
        <c:tickLblSkip val="1"/>
        <c:tickMarkSkip val="2"/>
      </c:catAx>
      <c:valAx>
        <c:axId val="58365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Druck in bar am Abschnittsende
Standort Druckverstärker</a:t>
                </a:r>
              </a:p>
            </c:rich>
          </c:tx>
          <c:layout>
            <c:manualLayout>
              <c:xMode val="edge"/>
              <c:yMode val="edge"/>
              <c:x val="1.3356311934510987E-2"/>
              <c:y val="0.1213235294117647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63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30</xdr:row>
      <xdr:rowOff>28575</xdr:rowOff>
    </xdr:from>
    <xdr:to>
      <xdr:col>68</xdr:col>
      <xdr:colOff>314325</xdr:colOff>
      <xdr:row>48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48</xdr:row>
      <xdr:rowOff>85725</xdr:rowOff>
    </xdr:from>
    <xdr:to>
      <xdr:col>68</xdr:col>
      <xdr:colOff>314325</xdr:colOff>
      <xdr:row>64</xdr:row>
      <xdr:rowOff>85725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43</xdr:row>
      <xdr:rowOff>133350</xdr:rowOff>
    </xdr:from>
    <xdr:to>
      <xdr:col>1</xdr:col>
      <xdr:colOff>66675</xdr:colOff>
      <xdr:row>44</xdr:row>
      <xdr:rowOff>152400</xdr:rowOff>
    </xdr:to>
    <xdr:sp macro="" textlink="">
      <xdr:nvSpPr>
        <xdr:cNvPr id="1036" name="WordArt 12"/>
        <xdr:cNvSpPr>
          <a:spLocks noChangeArrowheads="1" noChangeShapeType="1" noTextEdit="1"/>
        </xdr:cNvSpPr>
      </xdr:nvSpPr>
      <xdr:spPr bwMode="auto">
        <a:xfrm>
          <a:off x="76200" y="5734050"/>
          <a:ext cx="117157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8194"/>
            </a:avLst>
          </a:prstTxWarp>
        </a:bodyPr>
        <a:lstStyle/>
        <a:p>
          <a:pPr algn="ctr" rtl="0"/>
          <a:r>
            <a:rPr lang="de-DE" sz="1200" kern="10" spc="0">
              <a:ln w="19050">
                <a:solidFill>
                  <a:srgbClr val="424242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FF Ottendorf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65"/>
  <sheetViews>
    <sheetView tabSelected="1" zoomScale="75" workbookViewId="0">
      <pane xSplit="4" topLeftCell="E1" activePane="topRight" state="frozen"/>
      <selection pane="topRight" activeCell="D16" sqref="D16"/>
    </sheetView>
  </sheetViews>
  <sheetFormatPr baseColWidth="10" defaultRowHeight="12.75"/>
  <cols>
    <col min="1" max="1" width="17.7109375" customWidth="1"/>
    <col min="2" max="2" width="14.7109375" customWidth="1"/>
    <col min="3" max="3" width="5.7109375" hidden="1" customWidth="1"/>
    <col min="4" max="4" width="5.7109375" customWidth="1"/>
    <col min="5" max="69" width="4.85546875" customWidth="1"/>
    <col min="70" max="70" width="1.140625" customWidth="1"/>
    <col min="71" max="104" width="5" customWidth="1"/>
    <col min="105" max="105" width="6.7109375" customWidth="1"/>
  </cols>
  <sheetData>
    <row r="1" spans="1:104" s="2" customFormat="1" ht="18">
      <c r="A1" s="38" t="s">
        <v>0</v>
      </c>
      <c r="B1" s="38"/>
      <c r="D1" s="12" t="s">
        <v>46</v>
      </c>
      <c r="T1" s="12"/>
      <c r="U1" s="12"/>
      <c r="V1" s="12"/>
      <c r="W1" s="12"/>
      <c r="X1" s="12"/>
      <c r="Y1" s="12"/>
      <c r="Z1" s="12"/>
      <c r="AD1" s="113"/>
      <c r="AE1" s="114"/>
      <c r="AF1" s="114"/>
      <c r="AG1" s="114"/>
      <c r="AH1" s="114"/>
    </row>
    <row r="2" spans="1:104" ht="3" customHeight="1">
      <c r="G2" s="18"/>
    </row>
    <row r="3" spans="1:104">
      <c r="A3" t="s">
        <v>17</v>
      </c>
      <c r="D3" s="133">
        <v>1.5</v>
      </c>
      <c r="E3" s="95" t="s">
        <v>1</v>
      </c>
      <c r="F3" s="124" t="str">
        <f>IF(D3&gt;2.49,"???","")</f>
        <v/>
      </c>
      <c r="G3" t="s">
        <v>42</v>
      </c>
      <c r="N3" s="10"/>
      <c r="O3" s="10"/>
      <c r="P3" s="10"/>
      <c r="Q3" s="10"/>
      <c r="R3" s="10"/>
      <c r="S3" s="10"/>
      <c r="AB3" s="128" t="s">
        <v>33</v>
      </c>
      <c r="AC3" s="115"/>
      <c r="AD3" s="115"/>
      <c r="AE3" s="115"/>
      <c r="AF3" s="115"/>
      <c r="AG3" s="115"/>
      <c r="AH3" s="127"/>
    </row>
    <row r="4" spans="1:104">
      <c r="A4" t="s">
        <v>16</v>
      </c>
      <c r="D4" s="133">
        <v>8</v>
      </c>
      <c r="E4" s="95" t="s">
        <v>1</v>
      </c>
      <c r="F4" s="20"/>
      <c r="G4" s="23" t="s">
        <v>43</v>
      </c>
      <c r="H4" s="11"/>
      <c r="I4" s="18"/>
      <c r="K4" s="130" t="str">
        <f>IF(J5="F","",IF(J5="A","",IF(J5="B","",IF(J5="C52","",IF(J5="C42","","falsche Schlauchgröße, nur F, A, B, C52 oder C42 !")))))</f>
        <v/>
      </c>
      <c r="P4" s="21"/>
      <c r="Q4" s="19"/>
      <c r="W4" s="21"/>
    </row>
    <row r="5" spans="1:104">
      <c r="A5" t="s">
        <v>6</v>
      </c>
      <c r="D5" s="134">
        <v>800</v>
      </c>
      <c r="E5" s="95" t="s">
        <v>7</v>
      </c>
      <c r="G5" s="63" t="s">
        <v>20</v>
      </c>
      <c r="H5" s="64"/>
      <c r="I5" s="65"/>
      <c r="J5" s="135" t="s">
        <v>30</v>
      </c>
      <c r="K5" s="65"/>
      <c r="L5" s="66" t="s">
        <v>19</v>
      </c>
      <c r="M5" s="140">
        <f>IF(J5="F",0.0000000004,IF(J5="A",0.0000000024,IF(J5="B",0.0000000195,IF(J5="C52",0.00000015,IF(J5="C42",0.00000048)))))</f>
        <v>1.9499999999999999E-8</v>
      </c>
      <c r="N5" s="140"/>
      <c r="O5" s="65" t="s">
        <v>31</v>
      </c>
      <c r="P5" s="66"/>
      <c r="Q5" s="67"/>
      <c r="W5" s="127"/>
      <c r="X5" s="127"/>
      <c r="Y5" s="127"/>
      <c r="Z5" s="127"/>
      <c r="AA5" s="127"/>
    </row>
    <row r="6" spans="1:104" s="35" customFormat="1" ht="12.75" customHeight="1">
      <c r="A6" s="35" t="s">
        <v>37</v>
      </c>
      <c r="C6" s="25">
        <f>IF(J5="F",1.5,IF(J5="A",1.1,IF(J5="B",0.75,IF(J5="C52",0.52,IF(J5="C42",0.42,"")))))</f>
        <v>0.75</v>
      </c>
      <c r="D6" s="84">
        <f>M5*POWER($D$5/D15,2)*J6</f>
        <v>0.24959999999999999</v>
      </c>
      <c r="E6" s="35" t="s">
        <v>1</v>
      </c>
      <c r="G6" s="68" t="s">
        <v>21</v>
      </c>
      <c r="H6" s="69"/>
      <c r="I6" s="70"/>
      <c r="J6" s="136">
        <v>20</v>
      </c>
      <c r="K6" s="70" t="s">
        <v>18</v>
      </c>
      <c r="L6" s="71" t="s">
        <v>27</v>
      </c>
      <c r="M6" s="72"/>
      <c r="N6" s="73">
        <f>PI()/4*POWER(C6,2)*J6*10</f>
        <v>88.35729338221293</v>
      </c>
      <c r="O6" s="71" t="s">
        <v>22</v>
      </c>
      <c r="P6" s="74"/>
      <c r="Q6" s="75"/>
      <c r="W6" s="113"/>
      <c r="X6" s="113"/>
      <c r="Y6" s="113"/>
      <c r="Z6" s="131"/>
      <c r="AA6" s="113"/>
      <c r="AD6" s="96"/>
    </row>
    <row r="7" spans="1:104" ht="9.9499999999999993" customHeight="1">
      <c r="A7" s="14"/>
      <c r="B7" s="14"/>
      <c r="C7" s="137">
        <f>M5*POWER($D$5,2)*J6</f>
        <v>0.24959999999999999</v>
      </c>
      <c r="D7" s="116"/>
      <c r="E7" s="117" t="str">
        <f>IF(D3&lt;1.5,"Eingangsdruck zu niedrig !",IF(D4&gt;10,"Ausgangsdruck zu hoch, UVV beachten !",IF(D6*20/J6&gt;0.45,"Fördermenge für diese Leitung unwirtschaftlich !","")))</f>
        <v/>
      </c>
      <c r="F7" s="118"/>
      <c r="G7" s="118"/>
      <c r="H7" s="118"/>
      <c r="I7" s="118"/>
      <c r="J7" s="118"/>
      <c r="K7" s="118"/>
      <c r="L7" s="132"/>
      <c r="M7" s="132"/>
      <c r="N7" s="132"/>
      <c r="O7" s="132" t="str">
        <f t="shared" ref="O7:AT7" si="0">IF(N16="Ende","x",IF(N7="x","x",""))</f>
        <v/>
      </c>
      <c r="P7" s="132" t="str">
        <f t="shared" si="0"/>
        <v/>
      </c>
      <c r="Q7" s="132" t="str">
        <f t="shared" si="0"/>
        <v/>
      </c>
      <c r="R7" s="132" t="str">
        <f t="shared" si="0"/>
        <v/>
      </c>
      <c r="S7" s="132" t="str">
        <f t="shared" si="0"/>
        <v/>
      </c>
      <c r="T7" s="132" t="str">
        <f t="shared" si="0"/>
        <v/>
      </c>
      <c r="U7" s="132" t="str">
        <f t="shared" si="0"/>
        <v/>
      </c>
      <c r="V7" s="132" t="str">
        <f t="shared" si="0"/>
        <v/>
      </c>
      <c r="W7" s="132" t="str">
        <f t="shared" si="0"/>
        <v/>
      </c>
      <c r="X7" s="132" t="str">
        <f t="shared" si="0"/>
        <v/>
      </c>
      <c r="Y7" s="132" t="str">
        <f t="shared" si="0"/>
        <v/>
      </c>
      <c r="Z7" s="132" t="str">
        <f t="shared" si="0"/>
        <v/>
      </c>
      <c r="AA7" s="132" t="str">
        <f t="shared" si="0"/>
        <v/>
      </c>
      <c r="AB7" s="132" t="str">
        <f t="shared" si="0"/>
        <v/>
      </c>
      <c r="AC7" s="132" t="str">
        <f t="shared" si="0"/>
        <v/>
      </c>
      <c r="AD7" s="132" t="str">
        <f t="shared" si="0"/>
        <v/>
      </c>
      <c r="AE7" s="132" t="str">
        <f t="shared" si="0"/>
        <v/>
      </c>
      <c r="AF7" s="132" t="str">
        <f t="shared" si="0"/>
        <v/>
      </c>
      <c r="AG7" s="132" t="str">
        <f t="shared" si="0"/>
        <v/>
      </c>
      <c r="AH7" s="132" t="str">
        <f t="shared" si="0"/>
        <v/>
      </c>
      <c r="AI7" s="132" t="str">
        <f t="shared" si="0"/>
        <v/>
      </c>
      <c r="AJ7" s="132" t="str">
        <f t="shared" si="0"/>
        <v/>
      </c>
      <c r="AK7" s="132" t="str">
        <f t="shared" si="0"/>
        <v/>
      </c>
      <c r="AL7" s="132" t="str">
        <f t="shared" si="0"/>
        <v/>
      </c>
      <c r="AM7" s="132" t="str">
        <f t="shared" si="0"/>
        <v/>
      </c>
      <c r="AN7" s="132" t="str">
        <f t="shared" si="0"/>
        <v/>
      </c>
      <c r="AO7" s="132" t="str">
        <f t="shared" si="0"/>
        <v/>
      </c>
      <c r="AP7" s="132" t="str">
        <f t="shared" si="0"/>
        <v/>
      </c>
      <c r="AQ7" s="132" t="str">
        <f t="shared" si="0"/>
        <v/>
      </c>
      <c r="AR7" s="132" t="str">
        <f t="shared" si="0"/>
        <v/>
      </c>
      <c r="AS7" s="132" t="str">
        <f t="shared" si="0"/>
        <v/>
      </c>
      <c r="AT7" s="132" t="str">
        <f t="shared" si="0"/>
        <v/>
      </c>
      <c r="AU7" s="132" t="str">
        <f t="shared" ref="AU7:BR7" si="1">IF(AT16="Ende","x",IF(AT7="x","x",""))</f>
        <v/>
      </c>
      <c r="AV7" s="132" t="str">
        <f t="shared" si="1"/>
        <v/>
      </c>
      <c r="AW7" s="132" t="str">
        <f t="shared" si="1"/>
        <v/>
      </c>
      <c r="AX7" s="132" t="str">
        <f t="shared" si="1"/>
        <v/>
      </c>
      <c r="AY7" s="132" t="str">
        <f t="shared" si="1"/>
        <v/>
      </c>
      <c r="AZ7" s="132" t="str">
        <f t="shared" si="1"/>
        <v/>
      </c>
      <c r="BA7" s="132" t="str">
        <f t="shared" si="1"/>
        <v/>
      </c>
      <c r="BB7" s="132" t="str">
        <f t="shared" si="1"/>
        <v/>
      </c>
      <c r="BC7" s="132" t="str">
        <f t="shared" si="1"/>
        <v>x</v>
      </c>
      <c r="BD7" s="132" t="str">
        <f t="shared" si="1"/>
        <v>x</v>
      </c>
      <c r="BE7" s="132" t="str">
        <f t="shared" si="1"/>
        <v>x</v>
      </c>
      <c r="BF7" s="132" t="str">
        <f t="shared" si="1"/>
        <v>x</v>
      </c>
      <c r="BG7" s="132" t="str">
        <f t="shared" si="1"/>
        <v>x</v>
      </c>
      <c r="BH7" s="132" t="str">
        <f t="shared" si="1"/>
        <v>x</v>
      </c>
      <c r="BI7" s="132" t="str">
        <f t="shared" si="1"/>
        <v>x</v>
      </c>
      <c r="BJ7" s="132" t="str">
        <f t="shared" si="1"/>
        <v>x</v>
      </c>
      <c r="BK7" s="132" t="str">
        <f t="shared" si="1"/>
        <v>x</v>
      </c>
      <c r="BL7" s="132" t="str">
        <f t="shared" si="1"/>
        <v>x</v>
      </c>
      <c r="BM7" s="132" t="str">
        <f t="shared" si="1"/>
        <v>x</v>
      </c>
      <c r="BN7" s="132" t="str">
        <f t="shared" si="1"/>
        <v>x</v>
      </c>
      <c r="BO7" s="132" t="str">
        <f t="shared" si="1"/>
        <v>x</v>
      </c>
      <c r="BP7" s="132" t="str">
        <f t="shared" si="1"/>
        <v>x</v>
      </c>
      <c r="BQ7" s="132" t="str">
        <f t="shared" si="1"/>
        <v>x</v>
      </c>
      <c r="BR7" s="132" t="str">
        <f t="shared" si="1"/>
        <v>x</v>
      </c>
      <c r="BS7" s="14"/>
      <c r="BT7" s="14"/>
    </row>
    <row r="8" spans="1:104">
      <c r="A8" t="s">
        <v>14</v>
      </c>
      <c r="D8" s="134">
        <v>20</v>
      </c>
      <c r="E8" s="119" t="str">
        <f>IF(ISERROR(D8/J6),"Schlauchlänge?",IF(MOD(D8,J6)=0," -&gt; ergibt max.Leitungslänge in diesem Diagramm von:","&lt;-Abschn.länge nicht durch Schlauchlänge teilbar!"))</f>
        <v xml:space="preserve"> -&gt; ergibt max.Leitungslänge in diesem Diagramm von:</v>
      </c>
      <c r="F8" s="95"/>
      <c r="G8" s="95"/>
      <c r="H8" s="95"/>
      <c r="I8" s="95"/>
      <c r="J8" s="95"/>
      <c r="K8" s="95"/>
      <c r="L8" s="95"/>
      <c r="M8" s="95"/>
      <c r="N8" s="95"/>
      <c r="O8" s="141">
        <f>COUNT(E10:BQ10)*$D$8</f>
        <v>1300</v>
      </c>
      <c r="P8" s="141"/>
      <c r="Q8" s="120" t="s">
        <v>2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L8" s="13"/>
      <c r="BM8" s="14"/>
      <c r="BN8" s="14"/>
      <c r="BO8" s="14"/>
      <c r="BP8" s="14"/>
      <c r="BQ8" s="7"/>
      <c r="BR8" s="7"/>
      <c r="BS8" s="14"/>
      <c r="BT8" s="14"/>
    </row>
    <row r="9" spans="1:104" s="10" customFormat="1" ht="9.9499999999999993" hidden="1" customHeight="1">
      <c r="A9" s="10" t="s">
        <v>8</v>
      </c>
      <c r="D9" s="86"/>
      <c r="E9" s="10">
        <v>1</v>
      </c>
      <c r="F9" s="10">
        <v>2</v>
      </c>
      <c r="G9" s="10">
        <v>3</v>
      </c>
      <c r="H9" s="10">
        <v>4</v>
      </c>
      <c r="I9" s="10">
        <v>5</v>
      </c>
      <c r="J9" s="10">
        <v>6</v>
      </c>
      <c r="K9" s="10">
        <v>7</v>
      </c>
      <c r="L9" s="10">
        <v>8</v>
      </c>
      <c r="M9" s="10">
        <v>9</v>
      </c>
      <c r="N9" s="10">
        <v>10</v>
      </c>
      <c r="O9" s="10">
        <v>11</v>
      </c>
      <c r="P9" s="10">
        <v>12</v>
      </c>
      <c r="Q9" s="10">
        <v>13</v>
      </c>
      <c r="R9" s="10">
        <v>14</v>
      </c>
      <c r="S9" s="10">
        <v>15</v>
      </c>
      <c r="T9" s="10">
        <v>16</v>
      </c>
      <c r="U9" s="10">
        <v>17</v>
      </c>
      <c r="V9" s="10">
        <v>18</v>
      </c>
      <c r="W9" s="10">
        <v>19</v>
      </c>
      <c r="X9" s="10">
        <v>20</v>
      </c>
      <c r="Y9" s="10">
        <v>21</v>
      </c>
      <c r="Z9" s="10">
        <v>22</v>
      </c>
      <c r="AA9" s="10">
        <v>23</v>
      </c>
      <c r="AB9" s="10">
        <v>24</v>
      </c>
      <c r="AC9" s="10">
        <v>25</v>
      </c>
      <c r="AD9" s="10">
        <v>26</v>
      </c>
      <c r="AE9" s="10">
        <v>27</v>
      </c>
      <c r="AF9" s="10">
        <v>28</v>
      </c>
      <c r="AG9" s="10">
        <v>29</v>
      </c>
      <c r="AH9" s="10">
        <v>30</v>
      </c>
      <c r="AI9" s="10">
        <v>31</v>
      </c>
      <c r="AJ9" s="10">
        <v>32</v>
      </c>
      <c r="AK9" s="10">
        <v>33</v>
      </c>
      <c r="AL9" s="10">
        <v>34</v>
      </c>
      <c r="AM9" s="10">
        <v>35</v>
      </c>
      <c r="AN9" s="10">
        <v>36</v>
      </c>
      <c r="AO9" s="10">
        <v>37</v>
      </c>
      <c r="AP9" s="10">
        <v>38</v>
      </c>
      <c r="AQ9" s="10">
        <v>39</v>
      </c>
      <c r="AR9" s="10">
        <v>40</v>
      </c>
      <c r="AS9" s="10">
        <v>41</v>
      </c>
      <c r="AT9" s="10">
        <v>42</v>
      </c>
      <c r="AU9" s="10">
        <v>43</v>
      </c>
      <c r="AV9" s="10">
        <v>44</v>
      </c>
      <c r="AW9" s="10">
        <v>45</v>
      </c>
      <c r="AX9" s="10">
        <v>46</v>
      </c>
      <c r="AY9" s="10">
        <v>47</v>
      </c>
      <c r="AZ9" s="10">
        <v>48</v>
      </c>
      <c r="BA9" s="10">
        <v>49</v>
      </c>
      <c r="BB9" s="10">
        <v>50</v>
      </c>
      <c r="BC9" s="10">
        <v>51</v>
      </c>
      <c r="BD9" s="10">
        <v>52</v>
      </c>
      <c r="BE9" s="10">
        <v>53</v>
      </c>
      <c r="BF9" s="10">
        <v>54</v>
      </c>
      <c r="BG9" s="10">
        <v>55</v>
      </c>
      <c r="BH9" s="10">
        <v>56</v>
      </c>
      <c r="BI9" s="10">
        <v>57</v>
      </c>
      <c r="BJ9" s="10">
        <v>58</v>
      </c>
      <c r="BK9" s="10">
        <v>59</v>
      </c>
      <c r="BL9" s="10">
        <v>60</v>
      </c>
      <c r="BM9" s="10">
        <v>61</v>
      </c>
      <c r="BN9" s="10">
        <v>62</v>
      </c>
      <c r="BO9" s="10">
        <v>63</v>
      </c>
      <c r="BP9" s="10">
        <v>64</v>
      </c>
      <c r="BQ9" s="10">
        <v>65</v>
      </c>
      <c r="BR9" s="10">
        <v>65</v>
      </c>
      <c r="BS9" s="45" t="s">
        <v>3</v>
      </c>
    </row>
    <row r="10" spans="1:104" s="97" customFormat="1" ht="12.75" customHeight="1">
      <c r="A10" s="100" t="s">
        <v>23</v>
      </c>
      <c r="B10" s="100"/>
      <c r="C10" s="101">
        <v>0</v>
      </c>
      <c r="D10" s="102">
        <v>0</v>
      </c>
      <c r="E10" s="103">
        <f t="shared" ref="E10:AJ10" si="2">E9*$D$8</f>
        <v>20</v>
      </c>
      <c r="F10" s="103">
        <f t="shared" si="2"/>
        <v>40</v>
      </c>
      <c r="G10" s="103">
        <f t="shared" si="2"/>
        <v>60</v>
      </c>
      <c r="H10" s="103">
        <f t="shared" si="2"/>
        <v>80</v>
      </c>
      <c r="I10" s="103">
        <f t="shared" si="2"/>
        <v>100</v>
      </c>
      <c r="J10" s="103">
        <f t="shared" si="2"/>
        <v>120</v>
      </c>
      <c r="K10" s="103">
        <f t="shared" si="2"/>
        <v>140</v>
      </c>
      <c r="L10" s="103">
        <f t="shared" si="2"/>
        <v>160</v>
      </c>
      <c r="M10" s="103">
        <f t="shared" si="2"/>
        <v>180</v>
      </c>
      <c r="N10" s="103">
        <f t="shared" si="2"/>
        <v>200</v>
      </c>
      <c r="O10" s="103">
        <f t="shared" si="2"/>
        <v>220</v>
      </c>
      <c r="P10" s="103">
        <f t="shared" si="2"/>
        <v>240</v>
      </c>
      <c r="Q10" s="103">
        <f t="shared" si="2"/>
        <v>260</v>
      </c>
      <c r="R10" s="103">
        <f t="shared" si="2"/>
        <v>280</v>
      </c>
      <c r="S10" s="103">
        <f t="shared" si="2"/>
        <v>300</v>
      </c>
      <c r="T10" s="103">
        <f t="shared" si="2"/>
        <v>320</v>
      </c>
      <c r="U10" s="103">
        <f t="shared" si="2"/>
        <v>340</v>
      </c>
      <c r="V10" s="103">
        <f t="shared" si="2"/>
        <v>360</v>
      </c>
      <c r="W10" s="103">
        <f t="shared" si="2"/>
        <v>380</v>
      </c>
      <c r="X10" s="103">
        <f t="shared" si="2"/>
        <v>400</v>
      </c>
      <c r="Y10" s="103">
        <f t="shared" si="2"/>
        <v>420</v>
      </c>
      <c r="Z10" s="103">
        <f t="shared" si="2"/>
        <v>440</v>
      </c>
      <c r="AA10" s="103">
        <f t="shared" si="2"/>
        <v>460</v>
      </c>
      <c r="AB10" s="103">
        <f t="shared" si="2"/>
        <v>480</v>
      </c>
      <c r="AC10" s="103">
        <f t="shared" si="2"/>
        <v>500</v>
      </c>
      <c r="AD10" s="103">
        <f t="shared" si="2"/>
        <v>520</v>
      </c>
      <c r="AE10" s="103">
        <f t="shared" si="2"/>
        <v>540</v>
      </c>
      <c r="AF10" s="103">
        <f t="shared" si="2"/>
        <v>560</v>
      </c>
      <c r="AG10" s="103">
        <f t="shared" si="2"/>
        <v>580</v>
      </c>
      <c r="AH10" s="103">
        <f t="shared" si="2"/>
        <v>600</v>
      </c>
      <c r="AI10" s="103">
        <f t="shared" si="2"/>
        <v>620</v>
      </c>
      <c r="AJ10" s="103">
        <f t="shared" si="2"/>
        <v>640</v>
      </c>
      <c r="AK10" s="103">
        <f t="shared" ref="AK10:BP10" si="3">AK9*$D$8</f>
        <v>660</v>
      </c>
      <c r="AL10" s="103">
        <f t="shared" si="3"/>
        <v>680</v>
      </c>
      <c r="AM10" s="103">
        <f t="shared" si="3"/>
        <v>700</v>
      </c>
      <c r="AN10" s="103">
        <f t="shared" si="3"/>
        <v>720</v>
      </c>
      <c r="AO10" s="103">
        <f t="shared" si="3"/>
        <v>740</v>
      </c>
      <c r="AP10" s="103">
        <f t="shared" si="3"/>
        <v>760</v>
      </c>
      <c r="AQ10" s="103">
        <f t="shared" si="3"/>
        <v>780</v>
      </c>
      <c r="AR10" s="103">
        <f t="shared" si="3"/>
        <v>800</v>
      </c>
      <c r="AS10" s="103">
        <f t="shared" si="3"/>
        <v>820</v>
      </c>
      <c r="AT10" s="103">
        <f t="shared" si="3"/>
        <v>840</v>
      </c>
      <c r="AU10" s="103">
        <f t="shared" si="3"/>
        <v>860</v>
      </c>
      <c r="AV10" s="103">
        <f t="shared" si="3"/>
        <v>880</v>
      </c>
      <c r="AW10" s="103">
        <f t="shared" si="3"/>
        <v>900</v>
      </c>
      <c r="AX10" s="103">
        <f t="shared" si="3"/>
        <v>920</v>
      </c>
      <c r="AY10" s="103">
        <f t="shared" si="3"/>
        <v>940</v>
      </c>
      <c r="AZ10" s="103">
        <f t="shared" si="3"/>
        <v>960</v>
      </c>
      <c r="BA10" s="103">
        <f t="shared" si="3"/>
        <v>980</v>
      </c>
      <c r="BB10" s="103">
        <f t="shared" si="3"/>
        <v>1000</v>
      </c>
      <c r="BC10" s="103">
        <f t="shared" si="3"/>
        <v>1020</v>
      </c>
      <c r="BD10" s="103">
        <f t="shared" si="3"/>
        <v>1040</v>
      </c>
      <c r="BE10" s="103">
        <f t="shared" si="3"/>
        <v>1060</v>
      </c>
      <c r="BF10" s="103">
        <f t="shared" si="3"/>
        <v>1080</v>
      </c>
      <c r="BG10" s="103">
        <f t="shared" si="3"/>
        <v>1100</v>
      </c>
      <c r="BH10" s="103">
        <f t="shared" si="3"/>
        <v>1120</v>
      </c>
      <c r="BI10" s="103">
        <f t="shared" si="3"/>
        <v>1140</v>
      </c>
      <c r="BJ10" s="103">
        <f t="shared" si="3"/>
        <v>1160</v>
      </c>
      <c r="BK10" s="103">
        <f t="shared" si="3"/>
        <v>1180</v>
      </c>
      <c r="BL10" s="103">
        <f t="shared" si="3"/>
        <v>1200</v>
      </c>
      <c r="BM10" s="103">
        <f t="shared" si="3"/>
        <v>1220</v>
      </c>
      <c r="BN10" s="103">
        <f t="shared" si="3"/>
        <v>1240</v>
      </c>
      <c r="BO10" s="103">
        <f t="shared" si="3"/>
        <v>1260</v>
      </c>
      <c r="BP10" s="103">
        <f t="shared" si="3"/>
        <v>1280</v>
      </c>
      <c r="BQ10" s="103">
        <f>BQ9*$D$8</f>
        <v>1300</v>
      </c>
      <c r="BR10" s="107">
        <f>BR9*$D$8</f>
        <v>1300</v>
      </c>
      <c r="BS10" s="99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</row>
    <row r="11" spans="1:104">
      <c r="A11" t="str">
        <f>CONCATENATE("Anzahl ",UPPER(J5),"-Schläuche")</f>
        <v>Anzahl B-Schläuche</v>
      </c>
      <c r="D11" s="87"/>
      <c r="E11" s="8">
        <f t="shared" ref="E11:N11" si="4">D11+($D$8/$J$6*E15)</f>
        <v>1</v>
      </c>
      <c r="F11" s="8">
        <f t="shared" si="4"/>
        <v>2</v>
      </c>
      <c r="G11" s="8">
        <f t="shared" si="4"/>
        <v>3</v>
      </c>
      <c r="H11" s="8">
        <f t="shared" si="4"/>
        <v>4</v>
      </c>
      <c r="I11" s="8">
        <f t="shared" si="4"/>
        <v>5</v>
      </c>
      <c r="J11" s="8">
        <f t="shared" si="4"/>
        <v>6</v>
      </c>
      <c r="K11" s="8">
        <f t="shared" si="4"/>
        <v>7</v>
      </c>
      <c r="L11" s="8">
        <f t="shared" si="4"/>
        <v>8</v>
      </c>
      <c r="M11" s="8">
        <f t="shared" si="4"/>
        <v>9</v>
      </c>
      <c r="N11" s="8">
        <f t="shared" si="4"/>
        <v>10</v>
      </c>
      <c r="O11" s="8">
        <f t="shared" ref="O11:BQ11" si="5">N11+($D$8/$J$6*O15)</f>
        <v>11</v>
      </c>
      <c r="P11" s="8">
        <f t="shared" si="5"/>
        <v>12</v>
      </c>
      <c r="Q11" s="8">
        <f t="shared" si="5"/>
        <v>13</v>
      </c>
      <c r="R11" s="8">
        <f t="shared" si="5"/>
        <v>14</v>
      </c>
      <c r="S11" s="8">
        <f t="shared" si="5"/>
        <v>15</v>
      </c>
      <c r="T11" s="8">
        <f t="shared" si="5"/>
        <v>16</v>
      </c>
      <c r="U11" s="8">
        <f t="shared" si="5"/>
        <v>17</v>
      </c>
      <c r="V11" s="8">
        <f t="shared" si="5"/>
        <v>18</v>
      </c>
      <c r="W11" s="8">
        <f t="shared" si="5"/>
        <v>19</v>
      </c>
      <c r="X11" s="8">
        <f t="shared" si="5"/>
        <v>20</v>
      </c>
      <c r="Y11" s="8">
        <f t="shared" si="5"/>
        <v>21</v>
      </c>
      <c r="Z11" s="8">
        <f t="shared" si="5"/>
        <v>22</v>
      </c>
      <c r="AA11" s="8">
        <f t="shared" si="5"/>
        <v>23</v>
      </c>
      <c r="AB11" s="8">
        <f t="shared" si="5"/>
        <v>24</v>
      </c>
      <c r="AC11" s="8">
        <f t="shared" si="5"/>
        <v>25</v>
      </c>
      <c r="AD11" s="8">
        <f t="shared" si="5"/>
        <v>26</v>
      </c>
      <c r="AE11" s="8">
        <f t="shared" si="5"/>
        <v>27</v>
      </c>
      <c r="AF11" s="8">
        <f t="shared" si="5"/>
        <v>28</v>
      </c>
      <c r="AG11" s="8">
        <f t="shared" si="5"/>
        <v>29</v>
      </c>
      <c r="AH11" s="8">
        <f t="shared" si="5"/>
        <v>30</v>
      </c>
      <c r="AI11" s="8">
        <f t="shared" si="5"/>
        <v>31</v>
      </c>
      <c r="AJ11" s="8">
        <f t="shared" si="5"/>
        <v>32</v>
      </c>
      <c r="AK11" s="8">
        <f t="shared" si="5"/>
        <v>33</v>
      </c>
      <c r="AL11" s="8">
        <f t="shared" si="5"/>
        <v>34</v>
      </c>
      <c r="AM11" s="8">
        <f t="shared" si="5"/>
        <v>35</v>
      </c>
      <c r="AN11" s="8">
        <f t="shared" si="5"/>
        <v>36</v>
      </c>
      <c r="AO11" s="8">
        <f t="shared" si="5"/>
        <v>37</v>
      </c>
      <c r="AP11" s="8">
        <f t="shared" si="5"/>
        <v>38</v>
      </c>
      <c r="AQ11" s="8">
        <f t="shared" si="5"/>
        <v>39</v>
      </c>
      <c r="AR11" s="8">
        <f t="shared" si="5"/>
        <v>40</v>
      </c>
      <c r="AS11" s="8">
        <f t="shared" si="5"/>
        <v>41</v>
      </c>
      <c r="AT11" s="8">
        <f t="shared" si="5"/>
        <v>42</v>
      </c>
      <c r="AU11" s="8">
        <f t="shared" si="5"/>
        <v>43</v>
      </c>
      <c r="AV11" s="8">
        <f t="shared" si="5"/>
        <v>44</v>
      </c>
      <c r="AW11" s="8">
        <f t="shared" si="5"/>
        <v>45</v>
      </c>
      <c r="AX11" s="8">
        <f t="shared" si="5"/>
        <v>46</v>
      </c>
      <c r="AY11" s="8">
        <f t="shared" si="5"/>
        <v>47</v>
      </c>
      <c r="AZ11" s="8">
        <f t="shared" si="5"/>
        <v>48</v>
      </c>
      <c r="BA11" s="8">
        <f t="shared" si="5"/>
        <v>49</v>
      </c>
      <c r="BB11" s="8">
        <f t="shared" si="5"/>
        <v>50</v>
      </c>
      <c r="BC11" s="8">
        <f t="shared" si="5"/>
        <v>51</v>
      </c>
      <c r="BD11" s="8">
        <f t="shared" si="5"/>
        <v>52</v>
      </c>
      <c r="BE11" s="8">
        <f t="shared" si="5"/>
        <v>53</v>
      </c>
      <c r="BF11" s="8">
        <f t="shared" si="5"/>
        <v>54</v>
      </c>
      <c r="BG11" s="8">
        <f t="shared" si="5"/>
        <v>55</v>
      </c>
      <c r="BH11" s="8">
        <f t="shared" si="5"/>
        <v>56</v>
      </c>
      <c r="BI11" s="8">
        <f t="shared" si="5"/>
        <v>57</v>
      </c>
      <c r="BJ11" s="8">
        <f t="shared" si="5"/>
        <v>58</v>
      </c>
      <c r="BK11" s="8">
        <f t="shared" si="5"/>
        <v>59</v>
      </c>
      <c r="BL11" s="8">
        <f t="shared" si="5"/>
        <v>60</v>
      </c>
      <c r="BM11" s="8">
        <f t="shared" si="5"/>
        <v>61</v>
      </c>
      <c r="BN11" s="8">
        <f t="shared" si="5"/>
        <v>62</v>
      </c>
      <c r="BO11" s="8">
        <f t="shared" si="5"/>
        <v>63</v>
      </c>
      <c r="BP11" s="8">
        <f t="shared" si="5"/>
        <v>64</v>
      </c>
      <c r="BQ11" s="8">
        <f t="shared" si="5"/>
        <v>65</v>
      </c>
      <c r="BR11" s="107">
        <f>BQ11+($D$8/$J$6*BR15)</f>
        <v>66</v>
      </c>
      <c r="BS11" s="15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</row>
    <row r="12" spans="1:104" s="30" customFormat="1" ht="12" customHeight="1">
      <c r="A12" s="32" t="s">
        <v>34</v>
      </c>
      <c r="B12" s="32"/>
      <c r="D12" s="88"/>
      <c r="E12" s="81" t="str">
        <f t="shared" ref="E12:AJ12" si="6">IF(E27="FP &gt;",E11*$N6/$D5/1440,"")</f>
        <v/>
      </c>
      <c r="F12" s="81" t="str">
        <f t="shared" si="6"/>
        <v/>
      </c>
      <c r="G12" s="81" t="str">
        <f t="shared" si="6"/>
        <v/>
      </c>
      <c r="H12" s="81" t="str">
        <f t="shared" si="6"/>
        <v/>
      </c>
      <c r="I12" s="81" t="str">
        <f t="shared" si="6"/>
        <v/>
      </c>
      <c r="J12" s="81" t="str">
        <f t="shared" si="6"/>
        <v/>
      </c>
      <c r="K12" s="81" t="str">
        <f t="shared" si="6"/>
        <v/>
      </c>
      <c r="L12" s="81" t="str">
        <f t="shared" si="6"/>
        <v/>
      </c>
      <c r="M12" s="81" t="str">
        <f t="shared" si="6"/>
        <v/>
      </c>
      <c r="N12" s="81" t="str">
        <f t="shared" si="6"/>
        <v/>
      </c>
      <c r="O12" s="81" t="str">
        <f t="shared" si="6"/>
        <v/>
      </c>
      <c r="P12" s="81" t="str">
        <f t="shared" si="6"/>
        <v/>
      </c>
      <c r="Q12" s="81" t="str">
        <f t="shared" si="6"/>
        <v/>
      </c>
      <c r="R12" s="81" t="str">
        <f t="shared" si="6"/>
        <v/>
      </c>
      <c r="S12" s="81" t="str">
        <f t="shared" si="6"/>
        <v/>
      </c>
      <c r="T12" s="81" t="str">
        <f t="shared" si="6"/>
        <v/>
      </c>
      <c r="U12" s="81" t="str">
        <f t="shared" si="6"/>
        <v/>
      </c>
      <c r="V12" s="81" t="str">
        <f t="shared" si="6"/>
        <v/>
      </c>
      <c r="W12" s="81" t="str">
        <f t="shared" si="6"/>
        <v/>
      </c>
      <c r="X12" s="81" t="str">
        <f t="shared" si="6"/>
        <v/>
      </c>
      <c r="Y12" s="81" t="str">
        <f t="shared" si="6"/>
        <v/>
      </c>
      <c r="Z12" s="81" t="str">
        <f t="shared" si="6"/>
        <v/>
      </c>
      <c r="AA12" s="81" t="str">
        <f t="shared" si="6"/>
        <v/>
      </c>
      <c r="AB12" s="81" t="str">
        <f t="shared" si="6"/>
        <v/>
      </c>
      <c r="AC12" s="81" t="str">
        <f t="shared" si="6"/>
        <v/>
      </c>
      <c r="AD12" s="81">
        <f t="shared" si="6"/>
        <v>1.9941750242513335E-3</v>
      </c>
      <c r="AE12" s="81" t="str">
        <f t="shared" si="6"/>
        <v/>
      </c>
      <c r="AF12" s="81" t="str">
        <f t="shared" si="6"/>
        <v/>
      </c>
      <c r="AG12" s="81" t="str">
        <f t="shared" si="6"/>
        <v/>
      </c>
      <c r="AH12" s="81" t="str">
        <f t="shared" si="6"/>
        <v/>
      </c>
      <c r="AI12" s="81" t="str">
        <f t="shared" si="6"/>
        <v/>
      </c>
      <c r="AJ12" s="81" t="str">
        <f t="shared" si="6"/>
        <v/>
      </c>
      <c r="AK12" s="81" t="str">
        <f t="shared" ref="AK12:BP12" si="7">IF(AK27="FP &gt;",AK11*$N6/$D5/1440,"")</f>
        <v/>
      </c>
      <c r="AL12" s="81" t="str">
        <f t="shared" si="7"/>
        <v/>
      </c>
      <c r="AM12" s="81" t="str">
        <f t="shared" si="7"/>
        <v/>
      </c>
      <c r="AN12" s="81" t="str">
        <f t="shared" si="7"/>
        <v/>
      </c>
      <c r="AO12" s="81" t="str">
        <f t="shared" si="7"/>
        <v/>
      </c>
      <c r="AP12" s="81" t="str">
        <f t="shared" si="7"/>
        <v/>
      </c>
      <c r="AQ12" s="81" t="str">
        <f t="shared" si="7"/>
        <v/>
      </c>
      <c r="AR12" s="81" t="str">
        <f t="shared" si="7"/>
        <v/>
      </c>
      <c r="AS12" s="81" t="str">
        <f t="shared" si="7"/>
        <v/>
      </c>
      <c r="AT12" s="81" t="str">
        <f t="shared" si="7"/>
        <v/>
      </c>
      <c r="AU12" s="81" t="str">
        <f t="shared" si="7"/>
        <v/>
      </c>
      <c r="AV12" s="81" t="str">
        <f t="shared" si="7"/>
        <v/>
      </c>
      <c r="AW12" s="81" t="str">
        <f t="shared" si="7"/>
        <v/>
      </c>
      <c r="AX12" s="81" t="str">
        <f t="shared" si="7"/>
        <v/>
      </c>
      <c r="AY12" s="81" t="str">
        <f t="shared" si="7"/>
        <v/>
      </c>
      <c r="AZ12" s="81" t="str">
        <f t="shared" si="7"/>
        <v/>
      </c>
      <c r="BA12" s="81" t="str">
        <f t="shared" si="7"/>
        <v/>
      </c>
      <c r="BB12" s="81" t="str">
        <f t="shared" si="7"/>
        <v/>
      </c>
      <c r="BC12" s="81" t="str">
        <f t="shared" si="7"/>
        <v/>
      </c>
      <c r="BD12" s="81" t="str">
        <f t="shared" si="7"/>
        <v/>
      </c>
      <c r="BE12" s="81" t="str">
        <f t="shared" si="7"/>
        <v/>
      </c>
      <c r="BF12" s="81" t="str">
        <f t="shared" si="7"/>
        <v/>
      </c>
      <c r="BG12" s="81" t="str">
        <f t="shared" si="7"/>
        <v/>
      </c>
      <c r="BH12" s="81" t="str">
        <f t="shared" si="7"/>
        <v/>
      </c>
      <c r="BI12" s="81" t="str">
        <f t="shared" si="7"/>
        <v/>
      </c>
      <c r="BJ12" s="81" t="str">
        <f t="shared" si="7"/>
        <v/>
      </c>
      <c r="BK12" s="81" t="str">
        <f t="shared" si="7"/>
        <v/>
      </c>
      <c r="BL12" s="81" t="str">
        <f t="shared" si="7"/>
        <v/>
      </c>
      <c r="BM12" s="81" t="str">
        <f t="shared" si="7"/>
        <v/>
      </c>
      <c r="BN12" s="81" t="str">
        <f t="shared" si="7"/>
        <v/>
      </c>
      <c r="BO12" s="81" t="str">
        <f t="shared" si="7"/>
        <v/>
      </c>
      <c r="BP12" s="81" t="str">
        <f t="shared" si="7"/>
        <v/>
      </c>
      <c r="BQ12" s="81" t="str">
        <f>IF(BQ27="FP &gt;",BQ11*$N6/$D5/1440,"")</f>
        <v/>
      </c>
      <c r="BR12" s="107" t="str">
        <f>IF(BR27="FP &gt;",BR11*$N6/$D5/1440,"")</f>
        <v/>
      </c>
      <c r="BS12" s="129" t="s">
        <v>44</v>
      </c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</row>
    <row r="13" spans="1:104" s="26" customFormat="1" ht="12" customHeight="1">
      <c r="A13" s="26" t="s">
        <v>35</v>
      </c>
      <c r="D13" s="89"/>
      <c r="E13" s="29"/>
      <c r="F13" s="29" t="str">
        <f t="shared" ref="F13:N13" si="8">IF(F27="FP &gt;",F11*$N6/1000,"")</f>
        <v/>
      </c>
      <c r="G13" s="37" t="str">
        <f t="shared" si="8"/>
        <v/>
      </c>
      <c r="H13" s="37" t="str">
        <f t="shared" si="8"/>
        <v/>
      </c>
      <c r="I13" s="37" t="str">
        <f t="shared" si="8"/>
        <v/>
      </c>
      <c r="J13" s="37" t="str">
        <f t="shared" si="8"/>
        <v/>
      </c>
      <c r="K13" s="37" t="str">
        <f t="shared" si="8"/>
        <v/>
      </c>
      <c r="L13" s="37" t="str">
        <f t="shared" si="8"/>
        <v/>
      </c>
      <c r="M13" s="37" t="str">
        <f t="shared" si="8"/>
        <v/>
      </c>
      <c r="N13" s="37" t="str">
        <f t="shared" si="8"/>
        <v/>
      </c>
      <c r="O13" s="37" t="str">
        <f t="shared" ref="O13:BQ13" si="9">IF(O27="FP &gt;",O11*$N6/1000,"")</f>
        <v/>
      </c>
      <c r="P13" s="37" t="str">
        <f t="shared" si="9"/>
        <v/>
      </c>
      <c r="Q13" s="37" t="str">
        <f t="shared" si="9"/>
        <v/>
      </c>
      <c r="R13" s="37" t="str">
        <f t="shared" si="9"/>
        <v/>
      </c>
      <c r="S13" s="37" t="str">
        <f t="shared" si="9"/>
        <v/>
      </c>
      <c r="T13" s="37" t="str">
        <f t="shared" si="9"/>
        <v/>
      </c>
      <c r="U13" s="37" t="str">
        <f t="shared" si="9"/>
        <v/>
      </c>
      <c r="V13" s="37" t="str">
        <f t="shared" si="9"/>
        <v/>
      </c>
      <c r="W13" s="37" t="str">
        <f t="shared" si="9"/>
        <v/>
      </c>
      <c r="X13" s="37" t="str">
        <f t="shared" si="9"/>
        <v/>
      </c>
      <c r="Y13" s="37" t="str">
        <f t="shared" si="9"/>
        <v/>
      </c>
      <c r="Z13" s="37" t="str">
        <f t="shared" si="9"/>
        <v/>
      </c>
      <c r="AA13" s="37" t="str">
        <f t="shared" si="9"/>
        <v/>
      </c>
      <c r="AB13" s="37" t="str">
        <f t="shared" si="9"/>
        <v/>
      </c>
      <c r="AC13" s="37" t="str">
        <f t="shared" si="9"/>
        <v/>
      </c>
      <c r="AD13" s="37">
        <f t="shared" si="9"/>
        <v>2.2972896279375363</v>
      </c>
      <c r="AE13" s="37" t="str">
        <f t="shared" si="9"/>
        <v/>
      </c>
      <c r="AF13" s="37" t="str">
        <f t="shared" si="9"/>
        <v/>
      </c>
      <c r="AG13" s="37" t="str">
        <f t="shared" si="9"/>
        <v/>
      </c>
      <c r="AH13" s="37" t="str">
        <f t="shared" si="9"/>
        <v/>
      </c>
      <c r="AI13" s="37" t="str">
        <f t="shared" si="9"/>
        <v/>
      </c>
      <c r="AJ13" s="37" t="str">
        <f t="shared" si="9"/>
        <v/>
      </c>
      <c r="AK13" s="37" t="str">
        <f t="shared" si="9"/>
        <v/>
      </c>
      <c r="AL13" s="37" t="str">
        <f t="shared" si="9"/>
        <v/>
      </c>
      <c r="AM13" s="37" t="str">
        <f t="shared" si="9"/>
        <v/>
      </c>
      <c r="AN13" s="37" t="str">
        <f t="shared" si="9"/>
        <v/>
      </c>
      <c r="AO13" s="37" t="str">
        <f t="shared" si="9"/>
        <v/>
      </c>
      <c r="AP13" s="37" t="str">
        <f t="shared" si="9"/>
        <v/>
      </c>
      <c r="AQ13" s="37" t="str">
        <f t="shared" si="9"/>
        <v/>
      </c>
      <c r="AR13" s="37" t="str">
        <f t="shared" si="9"/>
        <v/>
      </c>
      <c r="AS13" s="37" t="str">
        <f t="shared" si="9"/>
        <v/>
      </c>
      <c r="AT13" s="37" t="str">
        <f t="shared" si="9"/>
        <v/>
      </c>
      <c r="AU13" s="37" t="str">
        <f t="shared" si="9"/>
        <v/>
      </c>
      <c r="AV13" s="37" t="str">
        <f t="shared" si="9"/>
        <v/>
      </c>
      <c r="AW13" s="37" t="str">
        <f t="shared" si="9"/>
        <v/>
      </c>
      <c r="AX13" s="37" t="str">
        <f t="shared" si="9"/>
        <v/>
      </c>
      <c r="AY13" s="37" t="str">
        <f t="shared" si="9"/>
        <v/>
      </c>
      <c r="AZ13" s="37" t="str">
        <f t="shared" si="9"/>
        <v/>
      </c>
      <c r="BA13" s="37" t="str">
        <f t="shared" si="9"/>
        <v/>
      </c>
      <c r="BB13" s="37" t="str">
        <f t="shared" si="9"/>
        <v/>
      </c>
      <c r="BC13" s="37" t="str">
        <f t="shared" si="9"/>
        <v/>
      </c>
      <c r="BD13" s="37" t="str">
        <f t="shared" si="9"/>
        <v/>
      </c>
      <c r="BE13" s="37" t="str">
        <f t="shared" si="9"/>
        <v/>
      </c>
      <c r="BF13" s="37" t="str">
        <f t="shared" si="9"/>
        <v/>
      </c>
      <c r="BG13" s="37" t="str">
        <f t="shared" si="9"/>
        <v/>
      </c>
      <c r="BH13" s="37" t="str">
        <f t="shared" si="9"/>
        <v/>
      </c>
      <c r="BI13" s="37" t="str">
        <f t="shared" si="9"/>
        <v/>
      </c>
      <c r="BJ13" s="37" t="str">
        <f t="shared" si="9"/>
        <v/>
      </c>
      <c r="BK13" s="37" t="str">
        <f t="shared" si="9"/>
        <v/>
      </c>
      <c r="BL13" s="37" t="str">
        <f t="shared" si="9"/>
        <v/>
      </c>
      <c r="BM13" s="37" t="str">
        <f t="shared" si="9"/>
        <v/>
      </c>
      <c r="BN13" s="37" t="str">
        <f t="shared" si="9"/>
        <v/>
      </c>
      <c r="BO13" s="37" t="str">
        <f t="shared" si="9"/>
        <v/>
      </c>
      <c r="BP13" s="37" t="str">
        <f t="shared" si="9"/>
        <v/>
      </c>
      <c r="BQ13" s="37" t="str">
        <f t="shared" si="9"/>
        <v/>
      </c>
      <c r="BR13" s="107" t="str">
        <f>IF(BR27="FP &gt;",BR11*$N6/1000,"")</f>
        <v/>
      </c>
      <c r="BS13" s="28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</row>
    <row r="14" spans="1:104" s="26" customFormat="1" ht="12" customHeight="1">
      <c r="A14" s="110" t="s">
        <v>38</v>
      </c>
      <c r="B14" s="110"/>
      <c r="C14" s="110"/>
      <c r="D14" s="111"/>
      <c r="E14" s="112" t="str">
        <f>IF(OR(E27="FP &gt;",E16="ende"),E10-SUM(D14:$E14),"")</f>
        <v/>
      </c>
      <c r="F14" s="112" t="str">
        <f>IF(OR(F27="FP &gt;",F16="ende"),F10-SUM(E14:$E14),"")</f>
        <v/>
      </c>
      <c r="G14" s="112" t="str">
        <f>IF(OR(G27="FP &gt;",G16="ende"),G10-SUM($E14:F14),"")</f>
        <v/>
      </c>
      <c r="H14" s="112" t="str">
        <f>IF(OR(H27="FP &gt;",H16="ende"),H10-SUM($E14:G14),"")</f>
        <v/>
      </c>
      <c r="I14" s="112" t="str">
        <f>IF(OR(I27="FP &gt;",I16="ende"),I10-SUM($E14:H14),"")</f>
        <v/>
      </c>
      <c r="J14" s="112" t="str">
        <f>IF(OR(J27="FP &gt;",J16="ende"),J10-SUM($E14:I14),"")</f>
        <v/>
      </c>
      <c r="K14" s="112" t="str">
        <f>IF(OR(K27="FP &gt;",K16="ende"),K10-SUM($E14:J14),"")</f>
        <v/>
      </c>
      <c r="L14" s="112" t="str">
        <f>IF(OR(L27="FP &gt;",L16="ende"),L10-SUM($E14:K14),"")</f>
        <v/>
      </c>
      <c r="M14" s="112" t="str">
        <f>IF(OR(M27="FP &gt;",M16="ende"),M10-SUM($E14:L14),"")</f>
        <v/>
      </c>
      <c r="N14" s="112" t="str">
        <f>IF(OR(N27="FP &gt;",N16="ende"),N10-SUM($E14:M14),"")</f>
        <v/>
      </c>
      <c r="O14" s="112" t="str">
        <f>IF(OR(O27="FP &gt;",O16="ende"),O10-SUM($E14:N14),"")</f>
        <v/>
      </c>
      <c r="P14" s="112" t="str">
        <f>IF(OR(P27="FP &gt;",P16="ende"),P10-SUM($E14:O14),"")</f>
        <v/>
      </c>
      <c r="Q14" s="112" t="str">
        <f>IF(OR(Q27="FP &gt;",Q16="ende"),Q10-SUM($E14:P14),"")</f>
        <v/>
      </c>
      <c r="R14" s="112" t="str">
        <f>IF(OR(R27="FP &gt;",R16="ende"),R10-SUM($E14:Q14),"")</f>
        <v/>
      </c>
      <c r="S14" s="112" t="str">
        <f>IF(OR(S27="FP &gt;",S16="ende"),S10-SUM($E14:R14),"")</f>
        <v/>
      </c>
      <c r="T14" s="112" t="str">
        <f>IF(OR(T27="FP &gt;",T16="ende"),T10-SUM($E14:S14),"")</f>
        <v/>
      </c>
      <c r="U14" s="112" t="str">
        <f>IF(OR(U27="FP &gt;",U16="ende"),U10-SUM($E14:T14),"")</f>
        <v/>
      </c>
      <c r="V14" s="112" t="str">
        <f>IF(OR(V27="FP &gt;",V16="ende"),V10-SUM($E14:U14),"")</f>
        <v/>
      </c>
      <c r="W14" s="112" t="str">
        <f>IF(OR(W27="FP &gt;",W16="ende"),W10-SUM($E14:V14),"")</f>
        <v/>
      </c>
      <c r="X14" s="112" t="str">
        <f>IF(OR(X27="FP &gt;",X16="ende"),X10-SUM($E14:W14),"")</f>
        <v/>
      </c>
      <c r="Y14" s="112" t="str">
        <f>IF(OR(Y27="FP &gt;",Y16="ende"),Y10-SUM($E14:X14),"")</f>
        <v/>
      </c>
      <c r="Z14" s="112" t="str">
        <f>IF(OR(Z27="FP &gt;",Z16="ende"),Z10-SUM($E14:Y14),"")</f>
        <v/>
      </c>
      <c r="AA14" s="112" t="str">
        <f>IF(OR(AA27="FP &gt;",AA16="ende"),AA10-SUM($E14:Z14),"")</f>
        <v/>
      </c>
      <c r="AB14" s="112" t="str">
        <f>IF(OR(AB27="FP &gt;",AB16="ende"),AB10-SUM($E14:AA14),"")</f>
        <v/>
      </c>
      <c r="AC14" s="112" t="str">
        <f>IF(OR(AC27="FP &gt;",AC16="ende"),AC10-SUM($E14:AB14),"")</f>
        <v/>
      </c>
      <c r="AD14" s="112">
        <f>IF(OR(AD27="FP &gt;",AD16="ende"),AD10-SUM($E14:AC14),"")</f>
        <v>520</v>
      </c>
      <c r="AE14" s="112" t="str">
        <f>IF(OR(AE27="FP &gt;",AE16="ende"),AE10-SUM($E14:AD14),"")</f>
        <v/>
      </c>
      <c r="AF14" s="112" t="str">
        <f>IF(OR(AF27="FP &gt;",AF16="ende"),AF10-SUM($E14:AE14),"")</f>
        <v/>
      </c>
      <c r="AG14" s="112" t="str">
        <f>IF(OR(AG27="FP &gt;",AG16="ende"),AG10-SUM($E14:AF14),"")</f>
        <v/>
      </c>
      <c r="AH14" s="112" t="str">
        <f>IF(OR(AH27="FP &gt;",AH16="ende"),AH10-SUM($E14:AG14),"")</f>
        <v/>
      </c>
      <c r="AI14" s="112" t="str">
        <f>IF(OR(AI27="FP &gt;",AI16="ende"),AI10-SUM($E14:AH14),"")</f>
        <v/>
      </c>
      <c r="AJ14" s="112" t="str">
        <f>IF(OR(AJ27="FP &gt;",AJ16="ende"),AJ10-SUM($E14:AI14),"")</f>
        <v/>
      </c>
      <c r="AK14" s="112" t="str">
        <f>IF(OR(AK27="FP &gt;",AK16="ende"),AK10-SUM($E14:AJ14),"")</f>
        <v/>
      </c>
      <c r="AL14" s="112" t="str">
        <f>IF(OR(AL27="FP &gt;",AL16="ende"),AL10-SUM($E14:AK14),"")</f>
        <v/>
      </c>
      <c r="AM14" s="112" t="str">
        <f>IF(OR(AM27="FP &gt;",AM16="ende"),AM10-SUM($E14:AL14),"")</f>
        <v/>
      </c>
      <c r="AN14" s="112" t="str">
        <f>IF(OR(AN27="FP &gt;",AN16="ende"),AN10-SUM($E14:AM14),"")</f>
        <v/>
      </c>
      <c r="AO14" s="112" t="str">
        <f>IF(OR(AO27="FP &gt;",AO16="ende"),AO10-SUM($E14:AN14),"")</f>
        <v/>
      </c>
      <c r="AP14" s="112" t="str">
        <f>IF(OR(AP27="FP &gt;",AP16="ende"),AP10-SUM($E14:AO14),"")</f>
        <v/>
      </c>
      <c r="AQ14" s="112" t="str">
        <f>IF(OR(AQ27="FP &gt;",AQ16="ende"),AQ10-SUM($E14:AP14),"")</f>
        <v/>
      </c>
      <c r="AR14" s="112" t="str">
        <f>IF(OR(AR27="FP &gt;",AR16="ende"),AR10-SUM($E14:AQ14),"")</f>
        <v/>
      </c>
      <c r="AS14" s="112" t="str">
        <f>IF(OR(AS27="FP &gt;",AS16="ende"),AS10-SUM($E14:AR14),"")</f>
        <v/>
      </c>
      <c r="AT14" s="112" t="str">
        <f>IF(OR(AT27="FP &gt;",AT16="ende"),AT10-SUM($E14:AS14),"")</f>
        <v/>
      </c>
      <c r="AU14" s="112" t="str">
        <f>IF(OR(AU27="FP &gt;",AU16="ende"),AU10-SUM($E14:AT14),"")</f>
        <v/>
      </c>
      <c r="AV14" s="112" t="str">
        <f>IF(OR(AV27="FP &gt;",AV16="ende"),AV10-SUM($E14:AU14),"")</f>
        <v/>
      </c>
      <c r="AW14" s="112" t="str">
        <f>IF(OR(AW27="FP &gt;",AW16="ende"),AW10-SUM($E14:AV14),"")</f>
        <v/>
      </c>
      <c r="AX14" s="112" t="str">
        <f>IF(OR(AX27="FP &gt;",AX16="ende"),AX10-SUM($E14:AW14),"")</f>
        <v/>
      </c>
      <c r="AY14" s="112" t="str">
        <f>IF(OR(AY27="FP &gt;",AY16="ende"),AY10-SUM($E14:AX14),"")</f>
        <v/>
      </c>
      <c r="AZ14" s="112" t="str">
        <f>IF(OR(AZ27="FP &gt;",AZ16="ende"),AZ10-SUM($E14:AY14),"")</f>
        <v/>
      </c>
      <c r="BA14" s="112" t="str">
        <f>IF(OR(BA27="FP &gt;",BA16="ende"),BA10-SUM($E14:AZ14),"")</f>
        <v/>
      </c>
      <c r="BB14" s="112">
        <f>IF(OR(BB27="FP &gt;",BB16="ende"),BB10-SUM($E14:BA14),"")</f>
        <v>480</v>
      </c>
      <c r="BC14" s="112" t="str">
        <f>IF(OR(BC27="FP &gt;",BC16="ende"),BC10-SUM($E14:BB14),"")</f>
        <v/>
      </c>
      <c r="BD14" s="112" t="str">
        <f>IF(OR(BD27="FP &gt;",BD16="ende"),BD10-SUM($E14:BC14),"")</f>
        <v/>
      </c>
      <c r="BE14" s="112" t="str">
        <f>IF(OR(BE27="FP &gt;",BE16="ende"),BE10-SUM($E14:BD14),"")</f>
        <v/>
      </c>
      <c r="BF14" s="112" t="str">
        <f>IF(OR(BF27="FP &gt;",BF16="ende"),BF10-SUM($E14:BE14),"")</f>
        <v/>
      </c>
      <c r="BG14" s="112" t="str">
        <f>IF(OR(BG27="FP &gt;",BG16="ende"),BG10-SUM($E14:BF14),"")</f>
        <v/>
      </c>
      <c r="BH14" s="112" t="str">
        <f>IF(OR(BH27="FP &gt;",BH16="ende"),BH10-SUM($E14:BG14),"")</f>
        <v/>
      </c>
      <c r="BI14" s="112" t="str">
        <f>IF(OR(BI27="FP &gt;",BI16="ende"),BI10-SUM($E14:BH14),"")</f>
        <v/>
      </c>
      <c r="BJ14" s="112" t="str">
        <f>IF(OR(BJ27="FP &gt;",BJ16="ende"),BJ10-SUM($E14:BI14),"")</f>
        <v/>
      </c>
      <c r="BK14" s="112" t="str">
        <f>IF(OR(BK27="FP &gt;",BK16="ende"),BK10-SUM($E14:BJ14),"")</f>
        <v/>
      </c>
      <c r="BL14" s="112" t="str">
        <f>IF(OR(BL27="FP &gt;",BL16="ende"),BL10-SUM($E14:BK14),"")</f>
        <v/>
      </c>
      <c r="BM14" s="112" t="str">
        <f>IF(OR(BM27="FP &gt;",BM16="ende"),BM10-SUM($E14:BL14),"")</f>
        <v/>
      </c>
      <c r="BN14" s="112" t="str">
        <f>IF(OR(BN27="FP &gt;",BN16="ende"),BN10-SUM($E14:BM14),"")</f>
        <v/>
      </c>
      <c r="BO14" s="112" t="str">
        <f>IF(OR(BO27="FP &gt;",BO16="ende"),BO10-SUM($E14:BN14),"")</f>
        <v/>
      </c>
      <c r="BP14" s="112" t="str">
        <f>IF(OR(BP27="FP &gt;",BP16="ende"),BP10-SUM($E14:BO14),"")</f>
        <v/>
      </c>
      <c r="BQ14" s="112" t="str">
        <f>IF(OR(BQ27="FP &gt;",BQ16="ende"),BQ10-SUM($E14:BP14),"")</f>
        <v/>
      </c>
      <c r="BR14" s="107"/>
      <c r="BS14" s="28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</row>
    <row r="15" spans="1:104" s="41" customFormat="1" ht="12" customHeight="1">
      <c r="A15" s="49" t="s">
        <v>32</v>
      </c>
      <c r="B15" s="49"/>
      <c r="C15" s="49"/>
      <c r="D15" s="90">
        <v>1</v>
      </c>
      <c r="E15" s="56">
        <f t="shared" ref="E15:BQ15" si="10">D15</f>
        <v>1</v>
      </c>
      <c r="F15" s="56">
        <f t="shared" si="10"/>
        <v>1</v>
      </c>
      <c r="G15" s="56">
        <f t="shared" si="10"/>
        <v>1</v>
      </c>
      <c r="H15" s="56">
        <f t="shared" si="10"/>
        <v>1</v>
      </c>
      <c r="I15" s="56">
        <f t="shared" si="10"/>
        <v>1</v>
      </c>
      <c r="J15" s="56">
        <f t="shared" si="10"/>
        <v>1</v>
      </c>
      <c r="K15" s="56">
        <f t="shared" si="10"/>
        <v>1</v>
      </c>
      <c r="L15" s="56">
        <f t="shared" si="10"/>
        <v>1</v>
      </c>
      <c r="M15" s="56">
        <f t="shared" si="10"/>
        <v>1</v>
      </c>
      <c r="N15" s="56">
        <f t="shared" si="10"/>
        <v>1</v>
      </c>
      <c r="O15" s="56">
        <f t="shared" si="10"/>
        <v>1</v>
      </c>
      <c r="P15" s="56">
        <f t="shared" si="10"/>
        <v>1</v>
      </c>
      <c r="Q15" s="56">
        <f t="shared" si="10"/>
        <v>1</v>
      </c>
      <c r="R15" s="56">
        <f t="shared" si="10"/>
        <v>1</v>
      </c>
      <c r="S15" s="56">
        <f t="shared" si="10"/>
        <v>1</v>
      </c>
      <c r="T15" s="56">
        <f t="shared" si="10"/>
        <v>1</v>
      </c>
      <c r="U15" s="56">
        <f t="shared" si="10"/>
        <v>1</v>
      </c>
      <c r="V15" s="56">
        <f t="shared" si="10"/>
        <v>1</v>
      </c>
      <c r="W15" s="56">
        <f t="shared" si="10"/>
        <v>1</v>
      </c>
      <c r="X15" s="56">
        <f t="shared" si="10"/>
        <v>1</v>
      </c>
      <c r="Y15" s="56">
        <f t="shared" si="10"/>
        <v>1</v>
      </c>
      <c r="Z15" s="56">
        <f t="shared" si="10"/>
        <v>1</v>
      </c>
      <c r="AA15" s="56">
        <f t="shared" si="10"/>
        <v>1</v>
      </c>
      <c r="AB15" s="56">
        <f t="shared" si="10"/>
        <v>1</v>
      </c>
      <c r="AC15" s="56">
        <f t="shared" si="10"/>
        <v>1</v>
      </c>
      <c r="AD15" s="56">
        <f t="shared" si="10"/>
        <v>1</v>
      </c>
      <c r="AE15" s="56">
        <f t="shared" si="10"/>
        <v>1</v>
      </c>
      <c r="AF15" s="56">
        <f t="shared" si="10"/>
        <v>1</v>
      </c>
      <c r="AG15" s="56">
        <f t="shared" si="10"/>
        <v>1</v>
      </c>
      <c r="AH15" s="56">
        <f t="shared" si="10"/>
        <v>1</v>
      </c>
      <c r="AI15" s="56">
        <f t="shared" si="10"/>
        <v>1</v>
      </c>
      <c r="AJ15" s="56">
        <f t="shared" si="10"/>
        <v>1</v>
      </c>
      <c r="AK15" s="56">
        <f t="shared" si="10"/>
        <v>1</v>
      </c>
      <c r="AL15" s="56">
        <f t="shared" si="10"/>
        <v>1</v>
      </c>
      <c r="AM15" s="56">
        <f t="shared" si="10"/>
        <v>1</v>
      </c>
      <c r="AN15" s="56">
        <f t="shared" si="10"/>
        <v>1</v>
      </c>
      <c r="AO15" s="56">
        <f t="shared" si="10"/>
        <v>1</v>
      </c>
      <c r="AP15" s="56">
        <f t="shared" si="10"/>
        <v>1</v>
      </c>
      <c r="AQ15" s="56">
        <f t="shared" si="10"/>
        <v>1</v>
      </c>
      <c r="AR15" s="56">
        <f t="shared" si="10"/>
        <v>1</v>
      </c>
      <c r="AS15" s="56">
        <f t="shared" si="10"/>
        <v>1</v>
      </c>
      <c r="AT15" s="56">
        <f t="shared" si="10"/>
        <v>1</v>
      </c>
      <c r="AU15" s="56">
        <f t="shared" si="10"/>
        <v>1</v>
      </c>
      <c r="AV15" s="56">
        <f t="shared" si="10"/>
        <v>1</v>
      </c>
      <c r="AW15" s="56">
        <f t="shared" si="10"/>
        <v>1</v>
      </c>
      <c r="AX15" s="56">
        <f t="shared" si="10"/>
        <v>1</v>
      </c>
      <c r="AY15" s="56">
        <f t="shared" si="10"/>
        <v>1</v>
      </c>
      <c r="AZ15" s="56">
        <f t="shared" si="10"/>
        <v>1</v>
      </c>
      <c r="BA15" s="56">
        <f t="shared" si="10"/>
        <v>1</v>
      </c>
      <c r="BB15" s="56">
        <f t="shared" si="10"/>
        <v>1</v>
      </c>
      <c r="BC15" s="56">
        <f t="shared" si="10"/>
        <v>1</v>
      </c>
      <c r="BD15" s="56">
        <f t="shared" si="10"/>
        <v>1</v>
      </c>
      <c r="BE15" s="56">
        <f t="shared" si="10"/>
        <v>1</v>
      </c>
      <c r="BF15" s="56">
        <f t="shared" si="10"/>
        <v>1</v>
      </c>
      <c r="BG15" s="56">
        <f t="shared" si="10"/>
        <v>1</v>
      </c>
      <c r="BH15" s="56">
        <f t="shared" si="10"/>
        <v>1</v>
      </c>
      <c r="BI15" s="56">
        <f t="shared" si="10"/>
        <v>1</v>
      </c>
      <c r="BJ15" s="56">
        <f t="shared" si="10"/>
        <v>1</v>
      </c>
      <c r="BK15" s="56">
        <f t="shared" si="10"/>
        <v>1</v>
      </c>
      <c r="BL15" s="56">
        <f t="shared" si="10"/>
        <v>1</v>
      </c>
      <c r="BM15" s="56">
        <f t="shared" si="10"/>
        <v>1</v>
      </c>
      <c r="BN15" s="56">
        <f t="shared" si="10"/>
        <v>1</v>
      </c>
      <c r="BO15" s="56">
        <f t="shared" si="10"/>
        <v>1</v>
      </c>
      <c r="BP15" s="56">
        <f t="shared" si="10"/>
        <v>1</v>
      </c>
      <c r="BQ15" s="56">
        <f t="shared" si="10"/>
        <v>1</v>
      </c>
      <c r="BR15" s="107">
        <f>BQ15</f>
        <v>1</v>
      </c>
      <c r="BS15" s="123" t="s">
        <v>40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</row>
    <row r="16" spans="1:104" s="39" customFormat="1" ht="12" customHeight="1">
      <c r="A16" s="54" t="s">
        <v>29</v>
      </c>
      <c r="B16" s="54"/>
      <c r="C16" s="55"/>
      <c r="D16" s="9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 t="s">
        <v>48</v>
      </c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107"/>
      <c r="BS16" s="124" t="s">
        <v>41</v>
      </c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</row>
    <row r="17" spans="1:104" s="4" customFormat="1">
      <c r="A17" s="50" t="s">
        <v>24</v>
      </c>
      <c r="B17" s="50"/>
      <c r="C17" s="51"/>
      <c r="D17" s="85">
        <v>198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107"/>
      <c r="BS17" s="122" t="s">
        <v>39</v>
      </c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4" s="15" customFormat="1" ht="9.9499999999999993" hidden="1" customHeight="1">
      <c r="A18" s="10" t="s">
        <v>11</v>
      </c>
      <c r="B18" s="10"/>
      <c r="C18" s="15">
        <f>D17</f>
        <v>198</v>
      </c>
      <c r="D18" s="92">
        <f t="shared" ref="D18:I18" si="11">IF(ISBLANK(D17),C18,D17-$C$18)</f>
        <v>0</v>
      </c>
      <c r="E18" s="13">
        <f t="shared" si="11"/>
        <v>0</v>
      </c>
      <c r="F18" s="13">
        <f t="shared" si="11"/>
        <v>0</v>
      </c>
      <c r="G18" s="13">
        <f t="shared" si="11"/>
        <v>0</v>
      </c>
      <c r="H18" s="13">
        <f t="shared" si="11"/>
        <v>0</v>
      </c>
      <c r="I18" s="13">
        <f t="shared" si="11"/>
        <v>0</v>
      </c>
      <c r="J18" s="13">
        <f>IF(ISBLANK(J17),I18,J17-$C$18)</f>
        <v>0</v>
      </c>
      <c r="K18" s="13">
        <f>IF(ISBLANK(K17),J18,K17-$C$18)</f>
        <v>0</v>
      </c>
      <c r="L18" s="13">
        <f>IF(ISBLANK(L17),K18,L17-$C$18)</f>
        <v>0</v>
      </c>
      <c r="M18" s="13">
        <f>IF(ISBLANK(M17),L18,M17-$C$18)</f>
        <v>0</v>
      </c>
      <c r="N18" s="13">
        <f>IF(ISBLANK(N17),M18,N17-$C$18)</f>
        <v>0</v>
      </c>
      <c r="O18" s="13">
        <f t="shared" ref="O18:AT18" si="12">IF(ISBLANK(O17),N18,O17-$C$18)</f>
        <v>0</v>
      </c>
      <c r="P18" s="13">
        <f t="shared" si="12"/>
        <v>0</v>
      </c>
      <c r="Q18" s="13">
        <f t="shared" si="12"/>
        <v>0</v>
      </c>
      <c r="R18" s="13">
        <f t="shared" si="12"/>
        <v>0</v>
      </c>
      <c r="S18" s="13">
        <f t="shared" si="12"/>
        <v>0</v>
      </c>
      <c r="T18" s="13">
        <f t="shared" si="12"/>
        <v>0</v>
      </c>
      <c r="U18" s="13">
        <f t="shared" si="12"/>
        <v>0</v>
      </c>
      <c r="V18" s="13">
        <f t="shared" si="12"/>
        <v>0</v>
      </c>
      <c r="W18" s="13">
        <f t="shared" si="12"/>
        <v>0</v>
      </c>
      <c r="X18" s="13">
        <f t="shared" si="12"/>
        <v>0</v>
      </c>
      <c r="Y18" s="13">
        <f t="shared" si="12"/>
        <v>0</v>
      </c>
      <c r="Z18" s="13">
        <f t="shared" si="12"/>
        <v>0</v>
      </c>
      <c r="AA18" s="13">
        <f t="shared" si="12"/>
        <v>0</v>
      </c>
      <c r="AB18" s="13">
        <f t="shared" si="12"/>
        <v>0</v>
      </c>
      <c r="AC18" s="13">
        <f t="shared" si="12"/>
        <v>0</v>
      </c>
      <c r="AD18" s="13">
        <f t="shared" si="12"/>
        <v>0</v>
      </c>
      <c r="AE18" s="13">
        <f t="shared" si="12"/>
        <v>0</v>
      </c>
      <c r="AF18" s="13">
        <f t="shared" si="12"/>
        <v>0</v>
      </c>
      <c r="AG18" s="13">
        <f t="shared" si="12"/>
        <v>0</v>
      </c>
      <c r="AH18" s="13">
        <f t="shared" si="12"/>
        <v>0</v>
      </c>
      <c r="AI18" s="13">
        <f t="shared" si="12"/>
        <v>0</v>
      </c>
      <c r="AJ18" s="13">
        <f t="shared" si="12"/>
        <v>0</v>
      </c>
      <c r="AK18" s="13">
        <f t="shared" si="12"/>
        <v>0</v>
      </c>
      <c r="AL18" s="13">
        <f t="shared" si="12"/>
        <v>0</v>
      </c>
      <c r="AM18" s="13">
        <f t="shared" si="12"/>
        <v>0</v>
      </c>
      <c r="AN18" s="13">
        <f t="shared" si="12"/>
        <v>0</v>
      </c>
      <c r="AO18" s="13">
        <f t="shared" si="12"/>
        <v>0</v>
      </c>
      <c r="AP18" s="13">
        <f t="shared" si="12"/>
        <v>0</v>
      </c>
      <c r="AQ18" s="13">
        <f t="shared" si="12"/>
        <v>0</v>
      </c>
      <c r="AR18" s="13">
        <f t="shared" si="12"/>
        <v>0</v>
      </c>
      <c r="AS18" s="13">
        <f t="shared" si="12"/>
        <v>0</v>
      </c>
      <c r="AT18" s="13">
        <f t="shared" si="12"/>
        <v>0</v>
      </c>
      <c r="AU18" s="13">
        <f t="shared" ref="AU18:BR18" si="13">IF(ISBLANK(AU17),AT18,AU17-$C$18)</f>
        <v>0</v>
      </c>
      <c r="AV18" s="13">
        <f t="shared" si="13"/>
        <v>0</v>
      </c>
      <c r="AW18" s="13">
        <f t="shared" si="13"/>
        <v>0</v>
      </c>
      <c r="AX18" s="13">
        <f t="shared" si="13"/>
        <v>0</v>
      </c>
      <c r="AY18" s="13">
        <f t="shared" si="13"/>
        <v>0</v>
      </c>
      <c r="AZ18" s="13">
        <f t="shared" si="13"/>
        <v>0</v>
      </c>
      <c r="BA18" s="13">
        <f t="shared" si="13"/>
        <v>0</v>
      </c>
      <c r="BB18" s="13">
        <f t="shared" si="13"/>
        <v>0</v>
      </c>
      <c r="BC18" s="13">
        <f t="shared" si="13"/>
        <v>0</v>
      </c>
      <c r="BD18" s="13">
        <f t="shared" si="13"/>
        <v>0</v>
      </c>
      <c r="BE18" s="13">
        <f t="shared" si="13"/>
        <v>0</v>
      </c>
      <c r="BF18" s="13">
        <f t="shared" si="13"/>
        <v>0</v>
      </c>
      <c r="BG18" s="13">
        <f t="shared" si="13"/>
        <v>0</v>
      </c>
      <c r="BH18" s="13">
        <f t="shared" si="13"/>
        <v>0</v>
      </c>
      <c r="BI18" s="13">
        <f t="shared" si="13"/>
        <v>0</v>
      </c>
      <c r="BJ18" s="13">
        <f t="shared" si="13"/>
        <v>0</v>
      </c>
      <c r="BK18" s="13">
        <f t="shared" si="13"/>
        <v>0</v>
      </c>
      <c r="BL18" s="13">
        <f t="shared" si="13"/>
        <v>0</v>
      </c>
      <c r="BM18" s="13">
        <f t="shared" si="13"/>
        <v>0</v>
      </c>
      <c r="BN18" s="13">
        <f t="shared" si="13"/>
        <v>0</v>
      </c>
      <c r="BO18" s="13">
        <f t="shared" si="13"/>
        <v>0</v>
      </c>
      <c r="BP18" s="13">
        <f t="shared" si="13"/>
        <v>0</v>
      </c>
      <c r="BQ18" s="13">
        <f t="shared" si="13"/>
        <v>0</v>
      </c>
      <c r="BR18" s="107">
        <f t="shared" si="13"/>
        <v>0</v>
      </c>
      <c r="BS18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0" customFormat="1" ht="9.9499999999999993" hidden="1" customHeight="1">
      <c r="A19" s="10" t="s">
        <v>10</v>
      </c>
      <c r="D19" s="86"/>
      <c r="E19" s="10">
        <f>IF(NOT(ISBLANK(C17)),1,C19+1)</f>
        <v>1</v>
      </c>
      <c r="F19" s="10">
        <f t="shared" ref="F19:N19" si="14">IF(NOT(ISBLANK(E17)),1,E19+1)</f>
        <v>2</v>
      </c>
      <c r="G19" s="10">
        <f t="shared" si="14"/>
        <v>3</v>
      </c>
      <c r="H19" s="10">
        <f t="shared" si="14"/>
        <v>4</v>
      </c>
      <c r="I19" s="10">
        <f t="shared" si="14"/>
        <v>5</v>
      </c>
      <c r="J19" s="10">
        <f t="shared" si="14"/>
        <v>6</v>
      </c>
      <c r="K19" s="10">
        <f t="shared" si="14"/>
        <v>7</v>
      </c>
      <c r="L19" s="10">
        <f t="shared" si="14"/>
        <v>8</v>
      </c>
      <c r="M19" s="10">
        <f t="shared" si="14"/>
        <v>9</v>
      </c>
      <c r="N19" s="10">
        <f t="shared" si="14"/>
        <v>10</v>
      </c>
      <c r="O19" s="10">
        <f t="shared" ref="O19:BR19" si="15">IF(NOT(ISBLANK(N17)),1,N19+1)</f>
        <v>11</v>
      </c>
      <c r="P19" s="10">
        <f t="shared" si="15"/>
        <v>12</v>
      </c>
      <c r="Q19" s="10">
        <f t="shared" si="15"/>
        <v>13</v>
      </c>
      <c r="R19" s="10">
        <f t="shared" si="15"/>
        <v>14</v>
      </c>
      <c r="S19" s="10">
        <f t="shared" si="15"/>
        <v>15</v>
      </c>
      <c r="T19" s="10">
        <f t="shared" si="15"/>
        <v>16</v>
      </c>
      <c r="U19" s="10">
        <f t="shared" si="15"/>
        <v>17</v>
      </c>
      <c r="V19" s="10">
        <f t="shared" si="15"/>
        <v>18</v>
      </c>
      <c r="W19" s="10">
        <f t="shared" si="15"/>
        <v>19</v>
      </c>
      <c r="X19" s="10">
        <f t="shared" si="15"/>
        <v>20</v>
      </c>
      <c r="Y19" s="10">
        <f t="shared" si="15"/>
        <v>21</v>
      </c>
      <c r="Z19" s="10">
        <f t="shared" si="15"/>
        <v>22</v>
      </c>
      <c r="AA19" s="10">
        <f t="shared" si="15"/>
        <v>23</v>
      </c>
      <c r="AB19" s="10">
        <f t="shared" si="15"/>
        <v>24</v>
      </c>
      <c r="AC19" s="10">
        <f t="shared" si="15"/>
        <v>25</v>
      </c>
      <c r="AD19" s="10">
        <f t="shared" si="15"/>
        <v>26</v>
      </c>
      <c r="AE19" s="10">
        <f t="shared" si="15"/>
        <v>27</v>
      </c>
      <c r="AF19" s="10">
        <f t="shared" si="15"/>
        <v>28</v>
      </c>
      <c r="AG19" s="10">
        <f t="shared" si="15"/>
        <v>29</v>
      </c>
      <c r="AH19" s="10">
        <f t="shared" si="15"/>
        <v>30</v>
      </c>
      <c r="AI19" s="10">
        <f t="shared" si="15"/>
        <v>31</v>
      </c>
      <c r="AJ19" s="10">
        <f t="shared" si="15"/>
        <v>32</v>
      </c>
      <c r="AK19" s="10">
        <f t="shared" si="15"/>
        <v>33</v>
      </c>
      <c r="AL19" s="10">
        <f t="shared" si="15"/>
        <v>34</v>
      </c>
      <c r="AM19" s="10">
        <f t="shared" si="15"/>
        <v>35</v>
      </c>
      <c r="AN19" s="10">
        <f t="shared" si="15"/>
        <v>36</v>
      </c>
      <c r="AO19" s="10">
        <f t="shared" si="15"/>
        <v>37</v>
      </c>
      <c r="AP19" s="10">
        <f t="shared" si="15"/>
        <v>38</v>
      </c>
      <c r="AQ19" s="10">
        <f t="shared" si="15"/>
        <v>39</v>
      </c>
      <c r="AR19" s="10">
        <f t="shared" si="15"/>
        <v>40</v>
      </c>
      <c r="AS19" s="10">
        <f t="shared" si="15"/>
        <v>41</v>
      </c>
      <c r="AT19" s="10">
        <f t="shared" si="15"/>
        <v>42</v>
      </c>
      <c r="AU19" s="10">
        <f t="shared" si="15"/>
        <v>43</v>
      </c>
      <c r="AV19" s="10">
        <f t="shared" si="15"/>
        <v>44</v>
      </c>
      <c r="AW19" s="10">
        <f t="shared" si="15"/>
        <v>45</v>
      </c>
      <c r="AX19" s="10">
        <f t="shared" si="15"/>
        <v>46</v>
      </c>
      <c r="AY19" s="10">
        <f t="shared" si="15"/>
        <v>47</v>
      </c>
      <c r="AZ19" s="10">
        <f t="shared" si="15"/>
        <v>48</v>
      </c>
      <c r="BA19" s="10">
        <f t="shared" si="15"/>
        <v>49</v>
      </c>
      <c r="BB19" s="10">
        <f t="shared" si="15"/>
        <v>50</v>
      </c>
      <c r="BC19" s="10">
        <f t="shared" si="15"/>
        <v>51</v>
      </c>
      <c r="BD19" s="10">
        <f t="shared" si="15"/>
        <v>52</v>
      </c>
      <c r="BE19" s="10">
        <f t="shared" si="15"/>
        <v>53</v>
      </c>
      <c r="BF19" s="10">
        <f t="shared" si="15"/>
        <v>54</v>
      </c>
      <c r="BG19" s="10">
        <f t="shared" si="15"/>
        <v>55</v>
      </c>
      <c r="BH19" s="10">
        <f t="shared" si="15"/>
        <v>56</v>
      </c>
      <c r="BI19" s="10">
        <f t="shared" si="15"/>
        <v>57</v>
      </c>
      <c r="BJ19" s="10">
        <f t="shared" si="15"/>
        <v>58</v>
      </c>
      <c r="BK19" s="10">
        <f t="shared" si="15"/>
        <v>59</v>
      </c>
      <c r="BL19" s="10">
        <f t="shared" si="15"/>
        <v>60</v>
      </c>
      <c r="BM19" s="10">
        <f t="shared" si="15"/>
        <v>61</v>
      </c>
      <c r="BN19" s="10">
        <f t="shared" si="15"/>
        <v>62</v>
      </c>
      <c r="BO19" s="10">
        <f t="shared" si="15"/>
        <v>63</v>
      </c>
      <c r="BP19" s="10">
        <f t="shared" si="15"/>
        <v>64</v>
      </c>
      <c r="BQ19" s="10">
        <f t="shared" si="15"/>
        <v>65</v>
      </c>
      <c r="BR19" s="107">
        <f t="shared" si="15"/>
        <v>66</v>
      </c>
      <c r="BS19"/>
    </row>
    <row r="20" spans="1:104" s="10" customFormat="1" ht="9.9499999999999993" hidden="1" customHeight="1">
      <c r="A20" s="10" t="s">
        <v>9</v>
      </c>
      <c r="D20" s="86"/>
      <c r="E20" s="10">
        <f t="shared" ref="E20:M20" si="16">IF(NOT(ISBLANK(E17)),(E17-D18-$D$17)/E19,F20)</f>
        <v>0</v>
      </c>
      <c r="F20" s="10">
        <f t="shared" si="16"/>
        <v>0</v>
      </c>
      <c r="G20" s="10">
        <f t="shared" si="16"/>
        <v>0</v>
      </c>
      <c r="H20" s="10">
        <f t="shared" si="16"/>
        <v>0</v>
      </c>
      <c r="I20" s="10">
        <f t="shared" si="16"/>
        <v>0</v>
      </c>
      <c r="J20" s="10">
        <f t="shared" si="16"/>
        <v>0</v>
      </c>
      <c r="K20" s="10">
        <f t="shared" si="16"/>
        <v>0</v>
      </c>
      <c r="L20" s="10">
        <f t="shared" si="16"/>
        <v>0</v>
      </c>
      <c r="M20" s="10">
        <f t="shared" si="16"/>
        <v>0</v>
      </c>
      <c r="N20" s="10">
        <f>IF(NOT(ISBLANK(N17)),(N17-M18-$D$17)/N19,O20)</f>
        <v>0</v>
      </c>
      <c r="O20" s="10">
        <f t="shared" ref="O20:BR20" si="17">IF(NOT(ISBLANK(O17)),(O17-N18-$D$17)/O19,P20)</f>
        <v>0</v>
      </c>
      <c r="P20" s="10">
        <f t="shared" si="17"/>
        <v>0</v>
      </c>
      <c r="Q20" s="10">
        <f t="shared" si="17"/>
        <v>0</v>
      </c>
      <c r="R20" s="10">
        <f t="shared" si="17"/>
        <v>0</v>
      </c>
      <c r="S20" s="10">
        <f t="shared" si="17"/>
        <v>0</v>
      </c>
      <c r="T20" s="10">
        <f t="shared" si="17"/>
        <v>0</v>
      </c>
      <c r="U20" s="10">
        <f t="shared" si="17"/>
        <v>0</v>
      </c>
      <c r="V20" s="10">
        <f t="shared" si="17"/>
        <v>0</v>
      </c>
      <c r="W20" s="10">
        <f t="shared" si="17"/>
        <v>0</v>
      </c>
      <c r="X20" s="10">
        <f t="shared" si="17"/>
        <v>0</v>
      </c>
      <c r="Y20" s="10">
        <f t="shared" si="17"/>
        <v>0</v>
      </c>
      <c r="Z20" s="10">
        <f t="shared" si="17"/>
        <v>0</v>
      </c>
      <c r="AA20" s="10">
        <f t="shared" si="17"/>
        <v>0</v>
      </c>
      <c r="AB20" s="10">
        <f t="shared" si="17"/>
        <v>0</v>
      </c>
      <c r="AC20" s="10">
        <f t="shared" si="17"/>
        <v>0</v>
      </c>
      <c r="AD20" s="10">
        <f t="shared" si="17"/>
        <v>0</v>
      </c>
      <c r="AE20" s="10">
        <f t="shared" si="17"/>
        <v>0</v>
      </c>
      <c r="AF20" s="10">
        <f t="shared" si="17"/>
        <v>0</v>
      </c>
      <c r="AG20" s="10">
        <f t="shared" si="17"/>
        <v>0</v>
      </c>
      <c r="AH20" s="10">
        <f t="shared" si="17"/>
        <v>0</v>
      </c>
      <c r="AI20" s="10">
        <f t="shared" si="17"/>
        <v>0</v>
      </c>
      <c r="AJ20" s="10">
        <f t="shared" si="17"/>
        <v>0</v>
      </c>
      <c r="AK20" s="10">
        <f t="shared" si="17"/>
        <v>0</v>
      </c>
      <c r="AL20" s="10">
        <f t="shared" si="17"/>
        <v>0</v>
      </c>
      <c r="AM20" s="10">
        <f t="shared" si="17"/>
        <v>0</v>
      </c>
      <c r="AN20" s="10">
        <f t="shared" si="17"/>
        <v>0</v>
      </c>
      <c r="AO20" s="10">
        <f t="shared" si="17"/>
        <v>0</v>
      </c>
      <c r="AP20" s="10">
        <f t="shared" si="17"/>
        <v>0</v>
      </c>
      <c r="AQ20" s="10">
        <f t="shared" si="17"/>
        <v>0</v>
      </c>
      <c r="AR20" s="10">
        <f t="shared" si="17"/>
        <v>0</v>
      </c>
      <c r="AS20" s="10">
        <f t="shared" si="17"/>
        <v>0</v>
      </c>
      <c r="AT20" s="10">
        <f t="shared" si="17"/>
        <v>0</v>
      </c>
      <c r="AU20" s="10">
        <f t="shared" si="17"/>
        <v>0</v>
      </c>
      <c r="AV20" s="10">
        <f t="shared" si="17"/>
        <v>0</v>
      </c>
      <c r="AW20" s="10">
        <f t="shared" si="17"/>
        <v>0</v>
      </c>
      <c r="AX20" s="10">
        <f t="shared" si="17"/>
        <v>0</v>
      </c>
      <c r="AY20" s="10">
        <f t="shared" si="17"/>
        <v>0</v>
      </c>
      <c r="AZ20" s="10">
        <f t="shared" si="17"/>
        <v>0</v>
      </c>
      <c r="BA20" s="10">
        <f t="shared" si="17"/>
        <v>0</v>
      </c>
      <c r="BB20" s="10">
        <f t="shared" si="17"/>
        <v>0</v>
      </c>
      <c r="BC20" s="10">
        <f t="shared" si="17"/>
        <v>0</v>
      </c>
      <c r="BD20" s="10">
        <f t="shared" si="17"/>
        <v>0</v>
      </c>
      <c r="BE20" s="10">
        <f t="shared" si="17"/>
        <v>0</v>
      </c>
      <c r="BF20" s="10">
        <f t="shared" si="17"/>
        <v>0</v>
      </c>
      <c r="BG20" s="10">
        <f t="shared" si="17"/>
        <v>0</v>
      </c>
      <c r="BH20" s="10">
        <f t="shared" si="17"/>
        <v>0</v>
      </c>
      <c r="BI20" s="10">
        <f t="shared" si="17"/>
        <v>0</v>
      </c>
      <c r="BJ20" s="10">
        <f t="shared" si="17"/>
        <v>0</v>
      </c>
      <c r="BK20" s="10">
        <f t="shared" si="17"/>
        <v>0</v>
      </c>
      <c r="BL20" s="10">
        <f t="shared" si="17"/>
        <v>0</v>
      </c>
      <c r="BM20" s="10">
        <f t="shared" si="17"/>
        <v>0</v>
      </c>
      <c r="BN20" s="10">
        <f t="shared" si="17"/>
        <v>0</v>
      </c>
      <c r="BO20" s="10">
        <f t="shared" si="17"/>
        <v>0</v>
      </c>
      <c r="BP20" s="10">
        <f t="shared" si="17"/>
        <v>0</v>
      </c>
      <c r="BQ20" s="10">
        <f t="shared" si="17"/>
        <v>0</v>
      </c>
      <c r="BR20" s="107">
        <f t="shared" si="17"/>
        <v>0</v>
      </c>
      <c r="BS20"/>
    </row>
    <row r="21" spans="1:104">
      <c r="A21" s="76" t="s">
        <v>25</v>
      </c>
      <c r="B21" s="108"/>
      <c r="C21" s="82"/>
      <c r="D21" s="78">
        <v>0</v>
      </c>
      <c r="E21" s="79">
        <f>E20</f>
        <v>0</v>
      </c>
      <c r="F21" s="79">
        <f>F20+E21</f>
        <v>0</v>
      </c>
      <c r="G21" s="79">
        <f t="shared" ref="G21:M21" si="18">G20+F21</f>
        <v>0</v>
      </c>
      <c r="H21" s="79">
        <f t="shared" si="18"/>
        <v>0</v>
      </c>
      <c r="I21" s="79">
        <f t="shared" si="18"/>
        <v>0</v>
      </c>
      <c r="J21" s="79">
        <f t="shared" si="18"/>
        <v>0</v>
      </c>
      <c r="K21" s="79">
        <f t="shared" si="18"/>
        <v>0</v>
      </c>
      <c r="L21" s="79">
        <f t="shared" si="18"/>
        <v>0</v>
      </c>
      <c r="M21" s="79">
        <f t="shared" si="18"/>
        <v>0</v>
      </c>
      <c r="N21" s="79">
        <f t="shared" ref="N21:AS21" si="19">IF(N7="x",M21,N20+M21)</f>
        <v>0</v>
      </c>
      <c r="O21" s="79">
        <f t="shared" si="19"/>
        <v>0</v>
      </c>
      <c r="P21" s="79">
        <f t="shared" si="19"/>
        <v>0</v>
      </c>
      <c r="Q21" s="79">
        <f t="shared" si="19"/>
        <v>0</v>
      </c>
      <c r="R21" s="79">
        <f t="shared" si="19"/>
        <v>0</v>
      </c>
      <c r="S21" s="79">
        <f t="shared" si="19"/>
        <v>0</v>
      </c>
      <c r="T21" s="79">
        <f t="shared" si="19"/>
        <v>0</v>
      </c>
      <c r="U21" s="79">
        <f t="shared" si="19"/>
        <v>0</v>
      </c>
      <c r="V21" s="79">
        <f t="shared" si="19"/>
        <v>0</v>
      </c>
      <c r="W21" s="79">
        <f t="shared" si="19"/>
        <v>0</v>
      </c>
      <c r="X21" s="79">
        <f t="shared" si="19"/>
        <v>0</v>
      </c>
      <c r="Y21" s="79">
        <f t="shared" si="19"/>
        <v>0</v>
      </c>
      <c r="Z21" s="79">
        <f t="shared" si="19"/>
        <v>0</v>
      </c>
      <c r="AA21" s="79">
        <f t="shared" si="19"/>
        <v>0</v>
      </c>
      <c r="AB21" s="79">
        <f t="shared" si="19"/>
        <v>0</v>
      </c>
      <c r="AC21" s="79">
        <f t="shared" si="19"/>
        <v>0</v>
      </c>
      <c r="AD21" s="79">
        <f t="shared" si="19"/>
        <v>0</v>
      </c>
      <c r="AE21" s="79">
        <f t="shared" si="19"/>
        <v>0</v>
      </c>
      <c r="AF21" s="79">
        <f t="shared" si="19"/>
        <v>0</v>
      </c>
      <c r="AG21" s="79">
        <f t="shared" si="19"/>
        <v>0</v>
      </c>
      <c r="AH21" s="79">
        <f t="shared" si="19"/>
        <v>0</v>
      </c>
      <c r="AI21" s="79">
        <f t="shared" si="19"/>
        <v>0</v>
      </c>
      <c r="AJ21" s="79">
        <f t="shared" si="19"/>
        <v>0</v>
      </c>
      <c r="AK21" s="79">
        <f t="shared" si="19"/>
        <v>0</v>
      </c>
      <c r="AL21" s="79">
        <f t="shared" si="19"/>
        <v>0</v>
      </c>
      <c r="AM21" s="79">
        <f t="shared" si="19"/>
        <v>0</v>
      </c>
      <c r="AN21" s="79">
        <f t="shared" si="19"/>
        <v>0</v>
      </c>
      <c r="AO21" s="79">
        <f t="shared" si="19"/>
        <v>0</v>
      </c>
      <c r="AP21" s="79">
        <f t="shared" si="19"/>
        <v>0</v>
      </c>
      <c r="AQ21" s="79">
        <f t="shared" si="19"/>
        <v>0</v>
      </c>
      <c r="AR21" s="79">
        <f t="shared" si="19"/>
        <v>0</v>
      </c>
      <c r="AS21" s="79">
        <f t="shared" si="19"/>
        <v>0</v>
      </c>
      <c r="AT21" s="79">
        <f t="shared" ref="AT21:BQ21" si="20">IF(AT7="x",AS21,AT20+AS21)</f>
        <v>0</v>
      </c>
      <c r="AU21" s="79">
        <f t="shared" si="20"/>
        <v>0</v>
      </c>
      <c r="AV21" s="79">
        <f t="shared" si="20"/>
        <v>0</v>
      </c>
      <c r="AW21" s="79">
        <f t="shared" si="20"/>
        <v>0</v>
      </c>
      <c r="AX21" s="79">
        <f t="shared" si="20"/>
        <v>0</v>
      </c>
      <c r="AY21" s="79">
        <f t="shared" si="20"/>
        <v>0</v>
      </c>
      <c r="AZ21" s="79">
        <f t="shared" si="20"/>
        <v>0</v>
      </c>
      <c r="BA21" s="79">
        <f t="shared" si="20"/>
        <v>0</v>
      </c>
      <c r="BB21" s="79">
        <f t="shared" si="20"/>
        <v>0</v>
      </c>
      <c r="BC21" s="79">
        <f t="shared" si="20"/>
        <v>0</v>
      </c>
      <c r="BD21" s="79">
        <f t="shared" si="20"/>
        <v>0</v>
      </c>
      <c r="BE21" s="79">
        <f t="shared" si="20"/>
        <v>0</v>
      </c>
      <c r="BF21" s="79">
        <f t="shared" si="20"/>
        <v>0</v>
      </c>
      <c r="BG21" s="79">
        <f t="shared" si="20"/>
        <v>0</v>
      </c>
      <c r="BH21" s="79">
        <f t="shared" si="20"/>
        <v>0</v>
      </c>
      <c r="BI21" s="79">
        <f t="shared" si="20"/>
        <v>0</v>
      </c>
      <c r="BJ21" s="79">
        <f t="shared" si="20"/>
        <v>0</v>
      </c>
      <c r="BK21" s="79">
        <f t="shared" si="20"/>
        <v>0</v>
      </c>
      <c r="BL21" s="79">
        <f t="shared" si="20"/>
        <v>0</v>
      </c>
      <c r="BM21" s="79">
        <f t="shared" si="20"/>
        <v>0</v>
      </c>
      <c r="BN21" s="79">
        <f t="shared" si="20"/>
        <v>0</v>
      </c>
      <c r="BO21" s="79">
        <f t="shared" si="20"/>
        <v>0</v>
      </c>
      <c r="BP21" s="79">
        <f t="shared" si="20"/>
        <v>0</v>
      </c>
      <c r="BQ21" s="79">
        <f t="shared" si="20"/>
        <v>0</v>
      </c>
      <c r="BR21" s="107">
        <f>BR20+BQ21</f>
        <v>0</v>
      </c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</row>
    <row r="22" spans="1:104" s="33" customFormat="1" ht="12" customHeight="1">
      <c r="A22" s="77" t="s">
        <v>26</v>
      </c>
      <c r="B22" s="109"/>
      <c r="C22" s="83"/>
      <c r="D22" s="77"/>
      <c r="E22" s="80" t="str">
        <f t="shared" ref="E22:BP22" si="21">IF(ISBLANK(E17),"",TAN(ASIN(E20/$D8)))</f>
        <v/>
      </c>
      <c r="F22" s="80" t="str">
        <f t="shared" si="21"/>
        <v/>
      </c>
      <c r="G22" s="80" t="str">
        <f t="shared" si="21"/>
        <v/>
      </c>
      <c r="H22" s="80" t="str">
        <f t="shared" si="21"/>
        <v/>
      </c>
      <c r="I22" s="80" t="str">
        <f t="shared" si="21"/>
        <v/>
      </c>
      <c r="J22" s="80" t="str">
        <f t="shared" si="21"/>
        <v/>
      </c>
      <c r="K22" s="80" t="str">
        <f t="shared" si="21"/>
        <v/>
      </c>
      <c r="L22" s="80" t="str">
        <f t="shared" si="21"/>
        <v/>
      </c>
      <c r="M22" s="80" t="str">
        <f t="shared" si="21"/>
        <v/>
      </c>
      <c r="N22" s="80" t="str">
        <f t="shared" si="21"/>
        <v/>
      </c>
      <c r="O22" s="80" t="str">
        <f t="shared" si="21"/>
        <v/>
      </c>
      <c r="P22" s="80" t="str">
        <f t="shared" si="21"/>
        <v/>
      </c>
      <c r="Q22" s="80" t="str">
        <f t="shared" si="21"/>
        <v/>
      </c>
      <c r="R22" s="80" t="str">
        <f t="shared" si="21"/>
        <v/>
      </c>
      <c r="S22" s="80" t="str">
        <f t="shared" si="21"/>
        <v/>
      </c>
      <c r="T22" s="80" t="str">
        <f t="shared" si="21"/>
        <v/>
      </c>
      <c r="U22" s="80" t="str">
        <f t="shared" si="21"/>
        <v/>
      </c>
      <c r="V22" s="80" t="str">
        <f t="shared" si="21"/>
        <v/>
      </c>
      <c r="W22" s="80" t="str">
        <f t="shared" si="21"/>
        <v/>
      </c>
      <c r="X22" s="80" t="str">
        <f t="shared" si="21"/>
        <v/>
      </c>
      <c r="Y22" s="80" t="str">
        <f t="shared" si="21"/>
        <v/>
      </c>
      <c r="Z22" s="80" t="str">
        <f t="shared" si="21"/>
        <v/>
      </c>
      <c r="AA22" s="80" t="str">
        <f t="shared" si="21"/>
        <v/>
      </c>
      <c r="AB22" s="80" t="str">
        <f t="shared" si="21"/>
        <v/>
      </c>
      <c r="AC22" s="80" t="str">
        <f t="shared" si="21"/>
        <v/>
      </c>
      <c r="AD22" s="80" t="str">
        <f t="shared" si="21"/>
        <v/>
      </c>
      <c r="AE22" s="80" t="str">
        <f t="shared" si="21"/>
        <v/>
      </c>
      <c r="AF22" s="80" t="str">
        <f t="shared" si="21"/>
        <v/>
      </c>
      <c r="AG22" s="80" t="str">
        <f t="shared" si="21"/>
        <v/>
      </c>
      <c r="AH22" s="80" t="str">
        <f t="shared" si="21"/>
        <v/>
      </c>
      <c r="AI22" s="80" t="str">
        <f t="shared" si="21"/>
        <v/>
      </c>
      <c r="AJ22" s="80" t="str">
        <f t="shared" si="21"/>
        <v/>
      </c>
      <c r="AK22" s="80" t="str">
        <f t="shared" si="21"/>
        <v/>
      </c>
      <c r="AL22" s="80" t="str">
        <f t="shared" si="21"/>
        <v/>
      </c>
      <c r="AM22" s="80" t="str">
        <f t="shared" si="21"/>
        <v/>
      </c>
      <c r="AN22" s="80" t="str">
        <f t="shared" si="21"/>
        <v/>
      </c>
      <c r="AO22" s="80" t="str">
        <f t="shared" si="21"/>
        <v/>
      </c>
      <c r="AP22" s="80" t="str">
        <f t="shared" si="21"/>
        <v/>
      </c>
      <c r="AQ22" s="80" t="str">
        <f t="shared" si="21"/>
        <v/>
      </c>
      <c r="AR22" s="80" t="str">
        <f t="shared" si="21"/>
        <v/>
      </c>
      <c r="AS22" s="80" t="str">
        <f t="shared" si="21"/>
        <v/>
      </c>
      <c r="AT22" s="80" t="str">
        <f t="shared" si="21"/>
        <v/>
      </c>
      <c r="AU22" s="80" t="str">
        <f t="shared" si="21"/>
        <v/>
      </c>
      <c r="AV22" s="80" t="str">
        <f t="shared" si="21"/>
        <v/>
      </c>
      <c r="AW22" s="80" t="str">
        <f t="shared" si="21"/>
        <v/>
      </c>
      <c r="AX22" s="80" t="str">
        <f t="shared" si="21"/>
        <v/>
      </c>
      <c r="AY22" s="80" t="str">
        <f t="shared" si="21"/>
        <v/>
      </c>
      <c r="AZ22" s="80" t="str">
        <f t="shared" si="21"/>
        <v/>
      </c>
      <c r="BA22" s="80" t="str">
        <f t="shared" si="21"/>
        <v/>
      </c>
      <c r="BB22" s="80" t="str">
        <f t="shared" si="21"/>
        <v/>
      </c>
      <c r="BC22" s="80" t="str">
        <f t="shared" si="21"/>
        <v/>
      </c>
      <c r="BD22" s="80" t="str">
        <f t="shared" si="21"/>
        <v/>
      </c>
      <c r="BE22" s="80" t="str">
        <f t="shared" si="21"/>
        <v/>
      </c>
      <c r="BF22" s="80" t="str">
        <f t="shared" si="21"/>
        <v/>
      </c>
      <c r="BG22" s="80" t="str">
        <f t="shared" si="21"/>
        <v/>
      </c>
      <c r="BH22" s="80" t="str">
        <f t="shared" si="21"/>
        <v/>
      </c>
      <c r="BI22" s="80" t="str">
        <f t="shared" si="21"/>
        <v/>
      </c>
      <c r="BJ22" s="80" t="str">
        <f t="shared" si="21"/>
        <v/>
      </c>
      <c r="BK22" s="80" t="str">
        <f t="shared" si="21"/>
        <v/>
      </c>
      <c r="BL22" s="80" t="str">
        <f t="shared" si="21"/>
        <v/>
      </c>
      <c r="BM22" s="80" t="str">
        <f t="shared" si="21"/>
        <v/>
      </c>
      <c r="BN22" s="80" t="str">
        <f t="shared" si="21"/>
        <v/>
      </c>
      <c r="BO22" s="80" t="str">
        <f t="shared" si="21"/>
        <v/>
      </c>
      <c r="BP22" s="80" t="str">
        <f t="shared" si="21"/>
        <v/>
      </c>
      <c r="BQ22" s="80" t="str">
        <f>IF(ISBLANK(BQ17),"",TAN(ASIN(BQ20/$D8)))</f>
        <v/>
      </c>
      <c r="BR22" s="107" t="str">
        <f>IF(ISBLANK(BR17),"",TAN(ASIN(BR20/$D8)))</f>
        <v/>
      </c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</row>
    <row r="23" spans="1:104" ht="3" customHeight="1">
      <c r="D23" s="93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107"/>
    </row>
    <row r="24" spans="1:104">
      <c r="A24" s="47" t="s">
        <v>12</v>
      </c>
      <c r="B24" s="47"/>
      <c r="C24" s="47"/>
      <c r="D24" s="60"/>
      <c r="E24" s="60">
        <f>$D$4</f>
        <v>8</v>
      </c>
      <c r="F24" s="60">
        <f>IF(ISBLANK(E28),IF(E26-F25&lt;$D$3,$D$4,E26),$D$4)</f>
        <v>7.7504</v>
      </c>
      <c r="G24" s="60">
        <f>IF(ISBLANK(F28),IF(F26-G25&lt;$D$3,$D$4,F26),$D$4)</f>
        <v>7.5007999999999999</v>
      </c>
      <c r="H24" s="60">
        <f>IF(ISBLANK(G28),IF(G26-H25&lt;$D$3,$D$4,G26),$D$4)</f>
        <v>7.2511999999999999</v>
      </c>
      <c r="I24" s="60">
        <f>IF(ISBLANK(H28),IF(H26-I25&lt;$D$3,$D$4,H26),$D$4)</f>
        <v>7.0015999999999998</v>
      </c>
      <c r="J24" s="60">
        <f t="shared" ref="J24:Z24" si="22">IF(I26=0,"",IF(ISBLANK(I28),IF(I26-J25&lt;$D$3,$D$4,I26),$D$4))</f>
        <v>6.7519999999999998</v>
      </c>
      <c r="K24" s="60">
        <f t="shared" si="22"/>
        <v>6.5023999999999997</v>
      </c>
      <c r="L24" s="60">
        <f t="shared" si="22"/>
        <v>6.2527999999999997</v>
      </c>
      <c r="M24" s="60">
        <f t="shared" si="22"/>
        <v>6.0031999999999996</v>
      </c>
      <c r="N24" s="60">
        <f t="shared" si="22"/>
        <v>5.7535999999999996</v>
      </c>
      <c r="O24" s="60">
        <f t="shared" si="22"/>
        <v>5.5039999999999996</v>
      </c>
      <c r="P24" s="60">
        <f t="shared" si="22"/>
        <v>5.2543999999999995</v>
      </c>
      <c r="Q24" s="60">
        <f t="shared" si="22"/>
        <v>5.0047999999999995</v>
      </c>
      <c r="R24" s="60">
        <f t="shared" si="22"/>
        <v>4.7551999999999994</v>
      </c>
      <c r="S24" s="60">
        <f t="shared" si="22"/>
        <v>4.5055999999999994</v>
      </c>
      <c r="T24" s="60">
        <f t="shared" si="22"/>
        <v>4.2559999999999993</v>
      </c>
      <c r="U24" s="60">
        <f t="shared" si="22"/>
        <v>4.0063999999999993</v>
      </c>
      <c r="V24" s="60">
        <f t="shared" si="22"/>
        <v>3.7567999999999993</v>
      </c>
      <c r="W24" s="60">
        <f t="shared" si="22"/>
        <v>3.5071999999999992</v>
      </c>
      <c r="X24" s="60">
        <f t="shared" si="22"/>
        <v>3.2575999999999992</v>
      </c>
      <c r="Y24" s="60">
        <f t="shared" si="22"/>
        <v>3.0079999999999991</v>
      </c>
      <c r="Z24" s="60">
        <f t="shared" si="22"/>
        <v>2.7583999999999991</v>
      </c>
      <c r="AA24" s="60">
        <f>IF(Z26=0,"",IF(ISBLANK(Z28),IF(Z26-AA25&lt;$D$3,$D$4,Z26),$D$4))</f>
        <v>2.508799999999999</v>
      </c>
      <c r="AB24" s="60">
        <f t="shared" ref="AB24:BR24" si="23">IF(AA26=0,"",IF(ISBLANK(AA28),IF(AA26-AB25&lt;$D$3,$D$4,AA26),$D$4))</f>
        <v>2.259199999999999</v>
      </c>
      <c r="AC24" s="60">
        <f t="shared" si="23"/>
        <v>2.0095999999999989</v>
      </c>
      <c r="AD24" s="60">
        <f t="shared" si="23"/>
        <v>1.7599999999999989</v>
      </c>
      <c r="AE24" s="60">
        <f t="shared" si="23"/>
        <v>8</v>
      </c>
      <c r="AF24" s="60">
        <f t="shared" si="23"/>
        <v>7.7504</v>
      </c>
      <c r="AG24" s="60">
        <f t="shared" si="23"/>
        <v>7.5007999999999999</v>
      </c>
      <c r="AH24" s="60">
        <f t="shared" si="23"/>
        <v>7.2511999999999999</v>
      </c>
      <c r="AI24" s="60">
        <f t="shared" si="23"/>
        <v>7.0015999999999998</v>
      </c>
      <c r="AJ24" s="60">
        <f t="shared" si="23"/>
        <v>6.7519999999999998</v>
      </c>
      <c r="AK24" s="60">
        <f t="shared" si="23"/>
        <v>6.5023999999999997</v>
      </c>
      <c r="AL24" s="60">
        <f t="shared" si="23"/>
        <v>6.2527999999999997</v>
      </c>
      <c r="AM24" s="60">
        <f t="shared" si="23"/>
        <v>6.0031999999999996</v>
      </c>
      <c r="AN24" s="60">
        <f t="shared" si="23"/>
        <v>5.7535999999999996</v>
      </c>
      <c r="AO24" s="60">
        <f t="shared" si="23"/>
        <v>5.5039999999999996</v>
      </c>
      <c r="AP24" s="60">
        <f t="shared" si="23"/>
        <v>5.2543999999999995</v>
      </c>
      <c r="AQ24" s="60">
        <f t="shared" si="23"/>
        <v>5.0047999999999995</v>
      </c>
      <c r="AR24" s="60">
        <f t="shared" si="23"/>
        <v>4.7551999999999994</v>
      </c>
      <c r="AS24" s="60">
        <f t="shared" si="23"/>
        <v>4.5055999999999994</v>
      </c>
      <c r="AT24" s="60">
        <f t="shared" si="23"/>
        <v>4.2559999999999993</v>
      </c>
      <c r="AU24" s="60">
        <f t="shared" si="23"/>
        <v>4.0063999999999993</v>
      </c>
      <c r="AV24" s="60">
        <f t="shared" si="23"/>
        <v>3.7567999999999993</v>
      </c>
      <c r="AW24" s="60">
        <f t="shared" si="23"/>
        <v>3.5071999999999992</v>
      </c>
      <c r="AX24" s="60">
        <f t="shared" si="23"/>
        <v>3.2575999999999992</v>
      </c>
      <c r="AY24" s="60">
        <f t="shared" si="23"/>
        <v>3.0079999999999991</v>
      </c>
      <c r="AZ24" s="60">
        <f t="shared" si="23"/>
        <v>2.7583999999999991</v>
      </c>
      <c r="BA24" s="60">
        <f t="shared" si="23"/>
        <v>2.508799999999999</v>
      </c>
      <c r="BB24" s="60">
        <f t="shared" si="23"/>
        <v>2.259199999999999</v>
      </c>
      <c r="BC24" s="60">
        <f t="shared" si="23"/>
        <v>2.0095999999999989</v>
      </c>
      <c r="BD24" s="60" t="str">
        <f t="shared" si="23"/>
        <v/>
      </c>
      <c r="BE24" s="60" t="str">
        <f t="shared" si="23"/>
        <v/>
      </c>
      <c r="BF24" s="60" t="str">
        <f t="shared" si="23"/>
        <v/>
      </c>
      <c r="BG24" s="60" t="str">
        <f t="shared" si="23"/>
        <v/>
      </c>
      <c r="BH24" s="60" t="str">
        <f t="shared" si="23"/>
        <v/>
      </c>
      <c r="BI24" s="60" t="str">
        <f t="shared" si="23"/>
        <v/>
      </c>
      <c r="BJ24" s="60" t="str">
        <f t="shared" si="23"/>
        <v/>
      </c>
      <c r="BK24" s="60" t="str">
        <f t="shared" si="23"/>
        <v/>
      </c>
      <c r="BL24" s="60" t="str">
        <f t="shared" si="23"/>
        <v/>
      </c>
      <c r="BM24" s="60" t="str">
        <f t="shared" si="23"/>
        <v/>
      </c>
      <c r="BN24" s="60" t="str">
        <f t="shared" si="23"/>
        <v/>
      </c>
      <c r="BO24" s="60" t="str">
        <f t="shared" si="23"/>
        <v/>
      </c>
      <c r="BP24" s="60" t="str">
        <f t="shared" si="23"/>
        <v/>
      </c>
      <c r="BQ24" s="60" t="str">
        <f t="shared" si="23"/>
        <v/>
      </c>
      <c r="BR24" s="60" t="str">
        <f t="shared" si="23"/>
        <v/>
      </c>
      <c r="BS24" s="3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</row>
    <row r="25" spans="1:104" s="10" customFormat="1" ht="11.1" hidden="1" customHeight="1">
      <c r="A25" s="48" t="s">
        <v>4</v>
      </c>
      <c r="B25" s="48"/>
      <c r="C25" s="48"/>
      <c r="D25" s="61"/>
      <c r="E25" s="62">
        <f>$D$8/$J$6*$C$7/POWER(E15,2)+E20/10</f>
        <v>0.24959999999999999</v>
      </c>
      <c r="F25" s="62">
        <f t="shared" ref="F25:BQ25" si="24">$D$8/$J$6*$C$7/POWER(F15,2)+F20/10</f>
        <v>0.24959999999999999</v>
      </c>
      <c r="G25" s="62">
        <f t="shared" si="24"/>
        <v>0.24959999999999999</v>
      </c>
      <c r="H25" s="62">
        <f t="shared" si="24"/>
        <v>0.24959999999999999</v>
      </c>
      <c r="I25" s="62">
        <f t="shared" si="24"/>
        <v>0.24959999999999999</v>
      </c>
      <c r="J25" s="62">
        <f t="shared" si="24"/>
        <v>0.24959999999999999</v>
      </c>
      <c r="K25" s="62">
        <f t="shared" si="24"/>
        <v>0.24959999999999999</v>
      </c>
      <c r="L25" s="62">
        <f t="shared" si="24"/>
        <v>0.24959999999999999</v>
      </c>
      <c r="M25" s="62">
        <f t="shared" si="24"/>
        <v>0.24959999999999999</v>
      </c>
      <c r="N25" s="62">
        <f t="shared" si="24"/>
        <v>0.24959999999999999</v>
      </c>
      <c r="O25" s="62">
        <f t="shared" si="24"/>
        <v>0.24959999999999999</v>
      </c>
      <c r="P25" s="62">
        <f t="shared" si="24"/>
        <v>0.24959999999999999</v>
      </c>
      <c r="Q25" s="62">
        <f t="shared" si="24"/>
        <v>0.24959999999999999</v>
      </c>
      <c r="R25" s="62">
        <f t="shared" si="24"/>
        <v>0.24959999999999999</v>
      </c>
      <c r="S25" s="62">
        <f t="shared" si="24"/>
        <v>0.24959999999999999</v>
      </c>
      <c r="T25" s="62">
        <f t="shared" si="24"/>
        <v>0.24959999999999999</v>
      </c>
      <c r="U25" s="62">
        <f t="shared" si="24"/>
        <v>0.24959999999999999</v>
      </c>
      <c r="V25" s="62">
        <f t="shared" si="24"/>
        <v>0.24959999999999999</v>
      </c>
      <c r="W25" s="62">
        <f t="shared" si="24"/>
        <v>0.24959999999999999</v>
      </c>
      <c r="X25" s="62">
        <f t="shared" si="24"/>
        <v>0.24959999999999999</v>
      </c>
      <c r="Y25" s="62">
        <f t="shared" si="24"/>
        <v>0.24959999999999999</v>
      </c>
      <c r="Z25" s="62">
        <f t="shared" si="24"/>
        <v>0.24959999999999999</v>
      </c>
      <c r="AA25" s="62">
        <f t="shared" si="24"/>
        <v>0.24959999999999999</v>
      </c>
      <c r="AB25" s="62">
        <f t="shared" si="24"/>
        <v>0.24959999999999999</v>
      </c>
      <c r="AC25" s="62">
        <f t="shared" si="24"/>
        <v>0.24959999999999999</v>
      </c>
      <c r="AD25" s="62">
        <f t="shared" si="24"/>
        <v>0.24959999999999999</v>
      </c>
      <c r="AE25" s="62">
        <f t="shared" si="24"/>
        <v>0.24959999999999999</v>
      </c>
      <c r="AF25" s="62">
        <f t="shared" si="24"/>
        <v>0.24959999999999999</v>
      </c>
      <c r="AG25" s="62">
        <f t="shared" si="24"/>
        <v>0.24959999999999999</v>
      </c>
      <c r="AH25" s="62">
        <f t="shared" si="24"/>
        <v>0.24959999999999999</v>
      </c>
      <c r="AI25" s="62">
        <f t="shared" si="24"/>
        <v>0.24959999999999999</v>
      </c>
      <c r="AJ25" s="62">
        <f t="shared" si="24"/>
        <v>0.24959999999999999</v>
      </c>
      <c r="AK25" s="62">
        <f t="shared" si="24"/>
        <v>0.24959999999999999</v>
      </c>
      <c r="AL25" s="62">
        <f t="shared" si="24"/>
        <v>0.24959999999999999</v>
      </c>
      <c r="AM25" s="62">
        <f t="shared" si="24"/>
        <v>0.24959999999999999</v>
      </c>
      <c r="AN25" s="62">
        <f t="shared" si="24"/>
        <v>0.24959999999999999</v>
      </c>
      <c r="AO25" s="62">
        <f t="shared" si="24"/>
        <v>0.24959999999999999</v>
      </c>
      <c r="AP25" s="62">
        <f t="shared" si="24"/>
        <v>0.24959999999999999</v>
      </c>
      <c r="AQ25" s="62">
        <f t="shared" si="24"/>
        <v>0.24959999999999999</v>
      </c>
      <c r="AR25" s="62">
        <f t="shared" si="24"/>
        <v>0.24959999999999999</v>
      </c>
      <c r="AS25" s="62">
        <f t="shared" si="24"/>
        <v>0.24959999999999999</v>
      </c>
      <c r="AT25" s="62">
        <f t="shared" si="24"/>
        <v>0.24959999999999999</v>
      </c>
      <c r="AU25" s="62">
        <f t="shared" si="24"/>
        <v>0.24959999999999999</v>
      </c>
      <c r="AV25" s="62">
        <f t="shared" si="24"/>
        <v>0.24959999999999999</v>
      </c>
      <c r="AW25" s="62">
        <f t="shared" si="24"/>
        <v>0.24959999999999999</v>
      </c>
      <c r="AX25" s="62">
        <f t="shared" si="24"/>
        <v>0.24959999999999999</v>
      </c>
      <c r="AY25" s="62">
        <f t="shared" si="24"/>
        <v>0.24959999999999999</v>
      </c>
      <c r="AZ25" s="62">
        <f t="shared" si="24"/>
        <v>0.24959999999999999</v>
      </c>
      <c r="BA25" s="62">
        <f t="shared" si="24"/>
        <v>0.24959999999999999</v>
      </c>
      <c r="BB25" s="62">
        <f t="shared" si="24"/>
        <v>0.24959999999999999</v>
      </c>
      <c r="BC25" s="62">
        <f t="shared" si="24"/>
        <v>0.24959999999999999</v>
      </c>
      <c r="BD25" s="62">
        <f t="shared" si="24"/>
        <v>0.24959999999999999</v>
      </c>
      <c r="BE25" s="62">
        <f t="shared" si="24"/>
        <v>0.24959999999999999</v>
      </c>
      <c r="BF25" s="62">
        <f t="shared" si="24"/>
        <v>0.24959999999999999</v>
      </c>
      <c r="BG25" s="62">
        <f t="shared" si="24"/>
        <v>0.24959999999999999</v>
      </c>
      <c r="BH25" s="62">
        <f t="shared" si="24"/>
        <v>0.24959999999999999</v>
      </c>
      <c r="BI25" s="62">
        <f t="shared" si="24"/>
        <v>0.24959999999999999</v>
      </c>
      <c r="BJ25" s="62">
        <f t="shared" si="24"/>
        <v>0.24959999999999999</v>
      </c>
      <c r="BK25" s="62">
        <f t="shared" si="24"/>
        <v>0.24959999999999999</v>
      </c>
      <c r="BL25" s="62">
        <f t="shared" si="24"/>
        <v>0.24959999999999999</v>
      </c>
      <c r="BM25" s="62">
        <f t="shared" si="24"/>
        <v>0.24959999999999999</v>
      </c>
      <c r="BN25" s="62">
        <f t="shared" si="24"/>
        <v>0.24959999999999999</v>
      </c>
      <c r="BO25" s="62">
        <f t="shared" si="24"/>
        <v>0.24959999999999999</v>
      </c>
      <c r="BP25" s="62">
        <f t="shared" si="24"/>
        <v>0.24959999999999999</v>
      </c>
      <c r="BQ25" s="62">
        <f t="shared" si="24"/>
        <v>0.24959999999999999</v>
      </c>
      <c r="BR25" s="138">
        <f>$D$8/$J$6*$D$6/POWER(BR15,2)+BR20/10</f>
        <v>0.24959999999999999</v>
      </c>
      <c r="BS25" s="44" t="s">
        <v>5</v>
      </c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</row>
    <row r="26" spans="1:104">
      <c r="A26" s="47" t="s">
        <v>13</v>
      </c>
      <c r="B26" s="47"/>
      <c r="C26" s="47"/>
      <c r="D26" s="104">
        <f>$D$4</f>
        <v>8</v>
      </c>
      <c r="E26" s="104">
        <f t="shared" ref="E26:M26" si="25">E24-E25</f>
        <v>7.7504</v>
      </c>
      <c r="F26" s="104">
        <f t="shared" si="25"/>
        <v>7.5007999999999999</v>
      </c>
      <c r="G26" s="104">
        <f t="shared" si="25"/>
        <v>7.2511999999999999</v>
      </c>
      <c r="H26" s="104">
        <f t="shared" si="25"/>
        <v>7.0015999999999998</v>
      </c>
      <c r="I26" s="104">
        <f t="shared" si="25"/>
        <v>6.7519999999999998</v>
      </c>
      <c r="J26" s="104">
        <f t="shared" si="25"/>
        <v>6.5023999999999997</v>
      </c>
      <c r="K26" s="104">
        <f t="shared" si="25"/>
        <v>6.2527999999999997</v>
      </c>
      <c r="L26" s="104">
        <f t="shared" si="25"/>
        <v>6.0031999999999996</v>
      </c>
      <c r="M26" s="104">
        <f t="shared" si="25"/>
        <v>5.7535999999999996</v>
      </c>
      <c r="N26" s="104">
        <f t="shared" ref="N26:AS26" si="26">IF(N7="x",0,N24-N25)</f>
        <v>5.5039999999999996</v>
      </c>
      <c r="O26" s="104">
        <f t="shared" si="26"/>
        <v>5.2543999999999995</v>
      </c>
      <c r="P26" s="104">
        <f t="shared" si="26"/>
        <v>5.0047999999999995</v>
      </c>
      <c r="Q26" s="104">
        <f t="shared" si="26"/>
        <v>4.7551999999999994</v>
      </c>
      <c r="R26" s="104">
        <f t="shared" si="26"/>
        <v>4.5055999999999994</v>
      </c>
      <c r="S26" s="104">
        <f t="shared" si="26"/>
        <v>4.2559999999999993</v>
      </c>
      <c r="T26" s="104">
        <f t="shared" si="26"/>
        <v>4.0063999999999993</v>
      </c>
      <c r="U26" s="104">
        <f t="shared" si="26"/>
        <v>3.7567999999999993</v>
      </c>
      <c r="V26" s="104">
        <f t="shared" si="26"/>
        <v>3.5071999999999992</v>
      </c>
      <c r="W26" s="104">
        <f t="shared" si="26"/>
        <v>3.2575999999999992</v>
      </c>
      <c r="X26" s="104">
        <f t="shared" si="26"/>
        <v>3.0079999999999991</v>
      </c>
      <c r="Y26" s="104">
        <f t="shared" si="26"/>
        <v>2.7583999999999991</v>
      </c>
      <c r="Z26" s="104">
        <f t="shared" si="26"/>
        <v>2.508799999999999</v>
      </c>
      <c r="AA26" s="104">
        <f t="shared" si="26"/>
        <v>2.259199999999999</v>
      </c>
      <c r="AB26" s="104">
        <f t="shared" si="26"/>
        <v>2.0095999999999989</v>
      </c>
      <c r="AC26" s="104">
        <f t="shared" si="26"/>
        <v>1.7599999999999989</v>
      </c>
      <c r="AD26" s="104">
        <f t="shared" si="26"/>
        <v>1.5103999999999989</v>
      </c>
      <c r="AE26" s="104">
        <f t="shared" si="26"/>
        <v>7.7504</v>
      </c>
      <c r="AF26" s="104">
        <f t="shared" si="26"/>
        <v>7.5007999999999999</v>
      </c>
      <c r="AG26" s="104">
        <f t="shared" si="26"/>
        <v>7.2511999999999999</v>
      </c>
      <c r="AH26" s="104">
        <f t="shared" si="26"/>
        <v>7.0015999999999998</v>
      </c>
      <c r="AI26" s="104">
        <f t="shared" si="26"/>
        <v>6.7519999999999998</v>
      </c>
      <c r="AJ26" s="104">
        <f t="shared" si="26"/>
        <v>6.5023999999999997</v>
      </c>
      <c r="AK26" s="104">
        <f t="shared" si="26"/>
        <v>6.2527999999999997</v>
      </c>
      <c r="AL26" s="104">
        <f t="shared" si="26"/>
        <v>6.0031999999999996</v>
      </c>
      <c r="AM26" s="104">
        <f t="shared" si="26"/>
        <v>5.7535999999999996</v>
      </c>
      <c r="AN26" s="104">
        <f t="shared" si="26"/>
        <v>5.5039999999999996</v>
      </c>
      <c r="AO26" s="104">
        <f t="shared" si="26"/>
        <v>5.2543999999999995</v>
      </c>
      <c r="AP26" s="104">
        <f t="shared" si="26"/>
        <v>5.0047999999999995</v>
      </c>
      <c r="AQ26" s="104">
        <f t="shared" si="26"/>
        <v>4.7551999999999994</v>
      </c>
      <c r="AR26" s="104">
        <f t="shared" si="26"/>
        <v>4.5055999999999994</v>
      </c>
      <c r="AS26" s="104">
        <f t="shared" si="26"/>
        <v>4.2559999999999993</v>
      </c>
      <c r="AT26" s="104">
        <f t="shared" ref="AT26:BR26" si="27">IF(AT7="x",0,AT24-AT25)</f>
        <v>4.0063999999999993</v>
      </c>
      <c r="AU26" s="104">
        <f t="shared" si="27"/>
        <v>3.7567999999999993</v>
      </c>
      <c r="AV26" s="104">
        <f t="shared" si="27"/>
        <v>3.5071999999999992</v>
      </c>
      <c r="AW26" s="104">
        <f t="shared" si="27"/>
        <v>3.2575999999999992</v>
      </c>
      <c r="AX26" s="104">
        <f t="shared" si="27"/>
        <v>3.0079999999999991</v>
      </c>
      <c r="AY26" s="104">
        <f t="shared" si="27"/>
        <v>2.7583999999999991</v>
      </c>
      <c r="AZ26" s="104">
        <f t="shared" si="27"/>
        <v>2.508799999999999</v>
      </c>
      <c r="BA26" s="104">
        <f t="shared" si="27"/>
        <v>2.259199999999999</v>
      </c>
      <c r="BB26" s="104">
        <f t="shared" si="27"/>
        <v>2.0095999999999989</v>
      </c>
      <c r="BC26" s="104">
        <f t="shared" si="27"/>
        <v>0</v>
      </c>
      <c r="BD26" s="104">
        <f t="shared" si="27"/>
        <v>0</v>
      </c>
      <c r="BE26" s="104">
        <f t="shared" si="27"/>
        <v>0</v>
      </c>
      <c r="BF26" s="104">
        <f t="shared" si="27"/>
        <v>0</v>
      </c>
      <c r="BG26" s="104">
        <f t="shared" si="27"/>
        <v>0</v>
      </c>
      <c r="BH26" s="104">
        <f t="shared" si="27"/>
        <v>0</v>
      </c>
      <c r="BI26" s="104">
        <f t="shared" si="27"/>
        <v>0</v>
      </c>
      <c r="BJ26" s="104">
        <f t="shared" si="27"/>
        <v>0</v>
      </c>
      <c r="BK26" s="104">
        <f t="shared" si="27"/>
        <v>0</v>
      </c>
      <c r="BL26" s="104">
        <f t="shared" si="27"/>
        <v>0</v>
      </c>
      <c r="BM26" s="104">
        <f t="shared" si="27"/>
        <v>0</v>
      </c>
      <c r="BN26" s="104">
        <f t="shared" si="27"/>
        <v>0</v>
      </c>
      <c r="BO26" s="104">
        <f t="shared" si="27"/>
        <v>0</v>
      </c>
      <c r="BP26" s="104">
        <f t="shared" si="27"/>
        <v>0</v>
      </c>
      <c r="BQ26" s="104">
        <f t="shared" si="27"/>
        <v>0</v>
      </c>
      <c r="BR26" s="139">
        <f t="shared" si="27"/>
        <v>0</v>
      </c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</row>
    <row r="27" spans="1:104" s="3" customFormat="1">
      <c r="A27" s="105" t="s">
        <v>15</v>
      </c>
      <c r="B27" s="105"/>
      <c r="C27" s="105"/>
      <c r="D27" s="105" t="str">
        <f>"FP &gt;"</f>
        <v>FP &gt;</v>
      </c>
      <c r="E27" s="106" t="str">
        <f>"&lt;"</f>
        <v>&lt;</v>
      </c>
      <c r="F27" s="106" t="str">
        <f t="shared" ref="F27:AK27" si="28">IF(F24=$D$4,"&lt;",IF(G27="&lt;","FP &gt;",""))</f>
        <v/>
      </c>
      <c r="G27" s="106" t="str">
        <f t="shared" si="28"/>
        <v/>
      </c>
      <c r="H27" s="106" t="str">
        <f t="shared" si="28"/>
        <v/>
      </c>
      <c r="I27" s="106" t="str">
        <f t="shared" si="28"/>
        <v/>
      </c>
      <c r="J27" s="106" t="str">
        <f t="shared" si="28"/>
        <v/>
      </c>
      <c r="K27" s="106" t="str">
        <f t="shared" si="28"/>
        <v/>
      </c>
      <c r="L27" s="106" t="str">
        <f t="shared" si="28"/>
        <v/>
      </c>
      <c r="M27" s="106" t="str">
        <f t="shared" si="28"/>
        <v/>
      </c>
      <c r="N27" s="106" t="str">
        <f t="shared" si="28"/>
        <v/>
      </c>
      <c r="O27" s="106" t="str">
        <f t="shared" si="28"/>
        <v/>
      </c>
      <c r="P27" s="106" t="str">
        <f t="shared" si="28"/>
        <v/>
      </c>
      <c r="Q27" s="106" t="str">
        <f t="shared" si="28"/>
        <v/>
      </c>
      <c r="R27" s="106" t="str">
        <f t="shared" si="28"/>
        <v/>
      </c>
      <c r="S27" s="106" t="str">
        <f t="shared" si="28"/>
        <v/>
      </c>
      <c r="T27" s="106" t="str">
        <f t="shared" si="28"/>
        <v/>
      </c>
      <c r="U27" s="106" t="str">
        <f t="shared" si="28"/>
        <v/>
      </c>
      <c r="V27" s="106" t="str">
        <f t="shared" si="28"/>
        <v/>
      </c>
      <c r="W27" s="106" t="str">
        <f t="shared" si="28"/>
        <v/>
      </c>
      <c r="X27" s="106" t="str">
        <f t="shared" si="28"/>
        <v/>
      </c>
      <c r="Y27" s="106" t="str">
        <f t="shared" si="28"/>
        <v/>
      </c>
      <c r="Z27" s="106" t="str">
        <f t="shared" si="28"/>
        <v/>
      </c>
      <c r="AA27" s="106" t="str">
        <f t="shared" si="28"/>
        <v/>
      </c>
      <c r="AB27" s="106" t="str">
        <f t="shared" si="28"/>
        <v/>
      </c>
      <c r="AC27" s="106" t="str">
        <f t="shared" si="28"/>
        <v/>
      </c>
      <c r="AD27" s="106" t="str">
        <f t="shared" si="28"/>
        <v>FP &gt;</v>
      </c>
      <c r="AE27" s="106" t="str">
        <f t="shared" si="28"/>
        <v>&lt;</v>
      </c>
      <c r="AF27" s="106" t="str">
        <f t="shared" si="28"/>
        <v/>
      </c>
      <c r="AG27" s="106" t="str">
        <f t="shared" si="28"/>
        <v/>
      </c>
      <c r="AH27" s="106" t="str">
        <f t="shared" si="28"/>
        <v/>
      </c>
      <c r="AI27" s="106" t="str">
        <f t="shared" si="28"/>
        <v/>
      </c>
      <c r="AJ27" s="106" t="str">
        <f t="shared" si="28"/>
        <v/>
      </c>
      <c r="AK27" s="106" t="str">
        <f t="shared" si="28"/>
        <v/>
      </c>
      <c r="AL27" s="106" t="str">
        <f t="shared" ref="AL27:BR27" si="29">IF(AL24=$D$4,"&lt;",IF(AM27="&lt;","FP &gt;",""))</f>
        <v/>
      </c>
      <c r="AM27" s="106" t="str">
        <f t="shared" si="29"/>
        <v/>
      </c>
      <c r="AN27" s="106" t="str">
        <f t="shared" si="29"/>
        <v/>
      </c>
      <c r="AO27" s="106" t="str">
        <f t="shared" si="29"/>
        <v/>
      </c>
      <c r="AP27" s="106" t="str">
        <f t="shared" si="29"/>
        <v/>
      </c>
      <c r="AQ27" s="106" t="str">
        <f t="shared" si="29"/>
        <v/>
      </c>
      <c r="AR27" s="106" t="str">
        <f t="shared" si="29"/>
        <v/>
      </c>
      <c r="AS27" s="106" t="str">
        <f t="shared" si="29"/>
        <v/>
      </c>
      <c r="AT27" s="106" t="str">
        <f t="shared" si="29"/>
        <v/>
      </c>
      <c r="AU27" s="106" t="str">
        <f t="shared" si="29"/>
        <v/>
      </c>
      <c r="AV27" s="106" t="str">
        <f t="shared" si="29"/>
        <v/>
      </c>
      <c r="AW27" s="106" t="str">
        <f t="shared" si="29"/>
        <v/>
      </c>
      <c r="AX27" s="106" t="str">
        <f t="shared" si="29"/>
        <v/>
      </c>
      <c r="AY27" s="106" t="str">
        <f t="shared" si="29"/>
        <v/>
      </c>
      <c r="AZ27" s="106" t="str">
        <f t="shared" si="29"/>
        <v/>
      </c>
      <c r="BA27" s="106" t="str">
        <f t="shared" si="29"/>
        <v/>
      </c>
      <c r="BB27" s="106" t="str">
        <f t="shared" si="29"/>
        <v/>
      </c>
      <c r="BC27" s="106" t="str">
        <f t="shared" si="29"/>
        <v/>
      </c>
      <c r="BD27" s="106" t="str">
        <f t="shared" si="29"/>
        <v/>
      </c>
      <c r="BE27" s="106" t="str">
        <f t="shared" si="29"/>
        <v/>
      </c>
      <c r="BF27" s="106" t="str">
        <f t="shared" si="29"/>
        <v/>
      </c>
      <c r="BG27" s="106" t="str">
        <f t="shared" si="29"/>
        <v/>
      </c>
      <c r="BH27" s="106" t="str">
        <f t="shared" si="29"/>
        <v/>
      </c>
      <c r="BI27" s="106" t="str">
        <f t="shared" si="29"/>
        <v/>
      </c>
      <c r="BJ27" s="106" t="str">
        <f t="shared" si="29"/>
        <v/>
      </c>
      <c r="BK27" s="106" t="str">
        <f t="shared" si="29"/>
        <v/>
      </c>
      <c r="BL27" s="106" t="str">
        <f t="shared" si="29"/>
        <v/>
      </c>
      <c r="BM27" s="106" t="str">
        <f t="shared" si="29"/>
        <v/>
      </c>
      <c r="BN27" s="106" t="str">
        <f t="shared" si="29"/>
        <v/>
      </c>
      <c r="BO27" s="106" t="str">
        <f t="shared" si="29"/>
        <v/>
      </c>
      <c r="BP27" s="106" t="str">
        <f t="shared" si="29"/>
        <v/>
      </c>
      <c r="BQ27" s="106" t="str">
        <f t="shared" si="29"/>
        <v/>
      </c>
      <c r="BR27" s="106" t="str">
        <f t="shared" si="29"/>
        <v/>
      </c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</row>
    <row r="28" spans="1:104" s="5" customFormat="1">
      <c r="A28" s="52" t="s">
        <v>45</v>
      </c>
      <c r="B28" s="52"/>
      <c r="C28" s="53"/>
      <c r="D28" s="94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</row>
    <row r="29" spans="1:104" s="5" customFormat="1" ht="0.95" customHeight="1">
      <c r="A29" s="6"/>
      <c r="B29" s="6"/>
      <c r="D29" s="17">
        <f>IF(D27="FP &gt;",$D$4,"")</f>
        <v>8</v>
      </c>
      <c r="E29" s="17" t="str">
        <f t="shared" ref="E29:BP29" si="30">IF(E27="FP &gt;",$D$4,"")</f>
        <v/>
      </c>
      <c r="F29" s="17" t="str">
        <f t="shared" si="30"/>
        <v/>
      </c>
      <c r="G29" s="17" t="str">
        <f t="shared" si="30"/>
        <v/>
      </c>
      <c r="H29" s="17" t="str">
        <f t="shared" si="30"/>
        <v/>
      </c>
      <c r="I29" s="17" t="str">
        <f t="shared" si="30"/>
        <v/>
      </c>
      <c r="J29" s="17" t="str">
        <f t="shared" si="30"/>
        <v/>
      </c>
      <c r="K29" s="17" t="str">
        <f t="shared" si="30"/>
        <v/>
      </c>
      <c r="L29" s="17" t="str">
        <f t="shared" si="30"/>
        <v/>
      </c>
      <c r="M29" s="17" t="str">
        <f t="shared" si="30"/>
        <v/>
      </c>
      <c r="N29" s="17" t="str">
        <f t="shared" si="30"/>
        <v/>
      </c>
      <c r="O29" s="17" t="str">
        <f t="shared" si="30"/>
        <v/>
      </c>
      <c r="P29" s="17" t="str">
        <f t="shared" si="30"/>
        <v/>
      </c>
      <c r="Q29" s="17" t="str">
        <f t="shared" si="30"/>
        <v/>
      </c>
      <c r="R29" s="17" t="str">
        <f t="shared" si="30"/>
        <v/>
      </c>
      <c r="S29" s="17" t="str">
        <f t="shared" si="30"/>
        <v/>
      </c>
      <c r="T29" s="17" t="str">
        <f t="shared" si="30"/>
        <v/>
      </c>
      <c r="U29" s="17" t="str">
        <f t="shared" si="30"/>
        <v/>
      </c>
      <c r="V29" s="17" t="str">
        <f t="shared" si="30"/>
        <v/>
      </c>
      <c r="W29" s="17" t="str">
        <f t="shared" si="30"/>
        <v/>
      </c>
      <c r="X29" s="17" t="str">
        <f t="shared" si="30"/>
        <v/>
      </c>
      <c r="Y29" s="17" t="str">
        <f t="shared" si="30"/>
        <v/>
      </c>
      <c r="Z29" s="17" t="str">
        <f t="shared" si="30"/>
        <v/>
      </c>
      <c r="AA29" s="17" t="str">
        <f t="shared" si="30"/>
        <v/>
      </c>
      <c r="AB29" s="17" t="str">
        <f t="shared" si="30"/>
        <v/>
      </c>
      <c r="AC29" s="17" t="str">
        <f t="shared" si="30"/>
        <v/>
      </c>
      <c r="AD29" s="17">
        <f t="shared" si="30"/>
        <v>8</v>
      </c>
      <c r="AE29" s="17" t="str">
        <f t="shared" si="30"/>
        <v/>
      </c>
      <c r="AF29" s="17" t="str">
        <f t="shared" si="30"/>
        <v/>
      </c>
      <c r="AG29" s="17" t="str">
        <f t="shared" si="30"/>
        <v/>
      </c>
      <c r="AH29" s="17" t="str">
        <f t="shared" si="30"/>
        <v/>
      </c>
      <c r="AI29" s="17" t="str">
        <f t="shared" si="30"/>
        <v/>
      </c>
      <c r="AJ29" s="17" t="str">
        <f t="shared" si="30"/>
        <v/>
      </c>
      <c r="AK29" s="17" t="str">
        <f t="shared" si="30"/>
        <v/>
      </c>
      <c r="AL29" s="17" t="str">
        <f t="shared" si="30"/>
        <v/>
      </c>
      <c r="AM29" s="17" t="str">
        <f t="shared" si="30"/>
        <v/>
      </c>
      <c r="AN29" s="17" t="str">
        <f t="shared" si="30"/>
        <v/>
      </c>
      <c r="AO29" s="17" t="str">
        <f t="shared" si="30"/>
        <v/>
      </c>
      <c r="AP29" s="17" t="str">
        <f t="shared" si="30"/>
        <v/>
      </c>
      <c r="AQ29" s="17" t="str">
        <f t="shared" si="30"/>
        <v/>
      </c>
      <c r="AR29" s="17" t="str">
        <f t="shared" si="30"/>
        <v/>
      </c>
      <c r="AS29" s="17" t="str">
        <f t="shared" si="30"/>
        <v/>
      </c>
      <c r="AT29" s="17" t="str">
        <f t="shared" si="30"/>
        <v/>
      </c>
      <c r="AU29" s="17" t="str">
        <f t="shared" si="30"/>
        <v/>
      </c>
      <c r="AV29" s="17" t="str">
        <f t="shared" si="30"/>
        <v/>
      </c>
      <c r="AW29" s="17" t="str">
        <f t="shared" si="30"/>
        <v/>
      </c>
      <c r="AX29" s="17" t="str">
        <f t="shared" si="30"/>
        <v/>
      </c>
      <c r="AY29" s="17" t="str">
        <f t="shared" si="30"/>
        <v/>
      </c>
      <c r="AZ29" s="17" t="str">
        <f t="shared" si="30"/>
        <v/>
      </c>
      <c r="BA29" s="17" t="str">
        <f t="shared" si="30"/>
        <v/>
      </c>
      <c r="BB29" s="17" t="str">
        <f t="shared" si="30"/>
        <v/>
      </c>
      <c r="BC29" s="17" t="str">
        <f t="shared" si="30"/>
        <v/>
      </c>
      <c r="BD29" s="17" t="str">
        <f t="shared" si="30"/>
        <v/>
      </c>
      <c r="BE29" s="17" t="str">
        <f t="shared" si="30"/>
        <v/>
      </c>
      <c r="BF29" s="17" t="str">
        <f t="shared" si="30"/>
        <v/>
      </c>
      <c r="BG29" s="17" t="str">
        <f t="shared" si="30"/>
        <v/>
      </c>
      <c r="BH29" s="17" t="str">
        <f t="shared" si="30"/>
        <v/>
      </c>
      <c r="BI29" s="17" t="str">
        <f t="shared" si="30"/>
        <v/>
      </c>
      <c r="BJ29" s="17" t="str">
        <f t="shared" si="30"/>
        <v/>
      </c>
      <c r="BK29" s="17" t="str">
        <f t="shared" si="30"/>
        <v/>
      </c>
      <c r="BL29" s="17" t="str">
        <f t="shared" si="30"/>
        <v/>
      </c>
      <c r="BM29" s="17" t="str">
        <f t="shared" si="30"/>
        <v/>
      </c>
      <c r="BN29" s="17" t="str">
        <f t="shared" si="30"/>
        <v/>
      </c>
      <c r="BO29" s="17" t="str">
        <f t="shared" si="30"/>
        <v/>
      </c>
      <c r="BP29" s="17" t="str">
        <f t="shared" si="30"/>
        <v/>
      </c>
      <c r="BQ29" s="17" t="str">
        <f>IF(BQ27="FP &gt;",$D$4,"")</f>
        <v/>
      </c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</row>
    <row r="30" spans="1:104" ht="6" hidden="1" customHeight="1"/>
    <row r="31" spans="1:104">
      <c r="A31" t="s">
        <v>36</v>
      </c>
      <c r="B31" s="125">
        <f>COUNTIF(D27:BQ27,D27)</f>
        <v>2</v>
      </c>
    </row>
    <row r="34" spans="1:2" ht="12.75" customHeight="1"/>
    <row r="35" spans="1:2" ht="12.75" customHeight="1"/>
    <row r="36" spans="1:2" ht="12.75" customHeight="1"/>
    <row r="37" spans="1:2" ht="12.75" customHeight="1"/>
    <row r="38" spans="1:2" ht="12.75" customHeight="1"/>
    <row r="39" spans="1:2" ht="12.75" customHeight="1"/>
    <row r="40" spans="1:2" ht="12.75" customHeight="1">
      <c r="B40" s="16"/>
    </row>
    <row r="41" spans="1:2" ht="12.75" customHeight="1">
      <c r="B41" s="36"/>
    </row>
    <row r="42" spans="1:2" ht="12.75" customHeight="1">
      <c r="B42" s="46"/>
    </row>
    <row r="43" spans="1:2" ht="15.75" customHeight="1"/>
    <row r="44" spans="1:2" ht="15.75" customHeight="1"/>
    <row r="45" spans="1:2" ht="15.75" customHeight="1">
      <c r="A45" s="126"/>
    </row>
    <row r="46" spans="1:2" ht="12" customHeight="1">
      <c r="A46" s="24" t="s">
        <v>28</v>
      </c>
    </row>
    <row r="47" spans="1:2" ht="12" customHeight="1">
      <c r="A47" s="121" t="s">
        <v>47</v>
      </c>
    </row>
    <row r="48" spans="1:2" ht="12" customHeight="1"/>
    <row r="65" ht="8.1" customHeight="1"/>
  </sheetData>
  <sheetProtection password="CF7E" sheet="1" objects="1" scenarios="1"/>
  <mergeCells count="2">
    <mergeCell ref="M5:N5"/>
    <mergeCell ref="O8:P8"/>
  </mergeCells>
  <phoneticPr fontId="1" type="noConversion"/>
  <conditionalFormatting sqref="D4">
    <cfRule type="cellIs" dxfId="25" priority="1" stopIfTrue="1" operator="greaterThan">
      <formula>10</formula>
    </cfRule>
  </conditionalFormatting>
  <conditionalFormatting sqref="D5">
    <cfRule type="expression" dxfId="24" priority="2" stopIfTrue="1">
      <formula>D6*20/J6&gt;0.45</formula>
    </cfRule>
  </conditionalFormatting>
  <conditionalFormatting sqref="O8:P8">
    <cfRule type="expression" dxfId="23" priority="3" stopIfTrue="1">
      <formula>MOD(D8,J6)&lt;&gt;0</formula>
    </cfRule>
  </conditionalFormatting>
  <conditionalFormatting sqref="Q8">
    <cfRule type="expression" dxfId="22" priority="4" stopIfTrue="1">
      <formula>MOD(D8,J6)&lt;&gt;0</formula>
    </cfRule>
  </conditionalFormatting>
  <conditionalFormatting sqref="E8">
    <cfRule type="expression" dxfId="21" priority="5" stopIfTrue="1">
      <formula>MOD(D8,J6)=0</formula>
    </cfRule>
  </conditionalFormatting>
  <conditionalFormatting sqref="N10:BQ10">
    <cfRule type="expression" dxfId="20" priority="6" stopIfTrue="1">
      <formula>N7="x"</formula>
    </cfRule>
  </conditionalFormatting>
  <conditionalFormatting sqref="N11:BQ11">
    <cfRule type="expression" dxfId="19" priority="7" stopIfTrue="1">
      <formula>N7="x"</formula>
    </cfRule>
  </conditionalFormatting>
  <conditionalFormatting sqref="N13:BQ13">
    <cfRule type="expression" dxfId="18" priority="8" stopIfTrue="1">
      <formula>N7="x"</formula>
    </cfRule>
  </conditionalFormatting>
  <conditionalFormatting sqref="N16:BQ16">
    <cfRule type="expression" dxfId="17" priority="9" stopIfTrue="1">
      <formula>N16="Ende"</formula>
    </cfRule>
  </conditionalFormatting>
  <conditionalFormatting sqref="N15:BQ15">
    <cfRule type="expression" dxfId="16" priority="10" stopIfTrue="1">
      <formula>N7="x"</formula>
    </cfRule>
  </conditionalFormatting>
  <conditionalFormatting sqref="N17:BQ17">
    <cfRule type="expression" dxfId="15" priority="11" stopIfTrue="1">
      <formula>N7="x"</formula>
    </cfRule>
  </conditionalFormatting>
  <conditionalFormatting sqref="N21:BQ21">
    <cfRule type="expression" dxfId="14" priority="12" stopIfTrue="1">
      <formula>N7="x"</formula>
    </cfRule>
  </conditionalFormatting>
  <conditionalFormatting sqref="J24:BR24">
    <cfRule type="expression" dxfId="13" priority="13" stopIfTrue="1">
      <formula>I7="x"</formula>
    </cfRule>
  </conditionalFormatting>
  <conditionalFormatting sqref="N26:BR26">
    <cfRule type="expression" dxfId="12" priority="14" stopIfTrue="1">
      <formula>N7="x"</formula>
    </cfRule>
    <cfRule type="cellIs" dxfId="11" priority="15" stopIfTrue="1" operator="greaterThan">
      <formula>10</formula>
    </cfRule>
  </conditionalFormatting>
  <conditionalFormatting sqref="O27:BR27">
    <cfRule type="expression" dxfId="10" priority="16" stopIfTrue="1">
      <formula>O7="x"</formula>
    </cfRule>
  </conditionalFormatting>
  <conditionalFormatting sqref="N28:BQ28">
    <cfRule type="expression" dxfId="9" priority="17" stopIfTrue="1">
      <formula>N7="x"</formula>
    </cfRule>
  </conditionalFormatting>
  <conditionalFormatting sqref="D3">
    <cfRule type="cellIs" dxfId="8" priority="18" stopIfTrue="1" operator="lessThan">
      <formula>1.5</formula>
    </cfRule>
    <cfRule type="cellIs" dxfId="7" priority="19" stopIfTrue="1" operator="greaterThan">
      <formula>2.49</formula>
    </cfRule>
  </conditionalFormatting>
  <conditionalFormatting sqref="J5">
    <cfRule type="expression" dxfId="6" priority="20" stopIfTrue="1">
      <formula>LEFT(K4,2)="fa"</formula>
    </cfRule>
  </conditionalFormatting>
  <conditionalFormatting sqref="N12:BQ12">
    <cfRule type="expression" dxfId="5" priority="21" stopIfTrue="1">
      <formula>N7="x"</formula>
    </cfRule>
    <cfRule type="expression" dxfId="4" priority="22" stopIfTrue="1">
      <formula>N11*$N$6/$D$5&gt;60</formula>
    </cfRule>
  </conditionalFormatting>
  <conditionalFormatting sqref="N27">
    <cfRule type="expression" dxfId="3" priority="23" stopIfTrue="1">
      <formula>N7="x"</formula>
    </cfRule>
  </conditionalFormatting>
  <conditionalFormatting sqref="F22:BQ22">
    <cfRule type="expression" dxfId="2" priority="24" stopIfTrue="1">
      <formula>F7="x"</formula>
    </cfRule>
    <cfRule type="cellIs" dxfId="1" priority="25" stopIfTrue="1" operator="greaterThan">
      <formula>0.2</formula>
    </cfRule>
    <cfRule type="cellIs" dxfId="0" priority="26" stopIfTrue="1" operator="lessThanOrEqual">
      <formula>-0.2</formula>
    </cfRule>
  </conditionalFormatting>
  <printOptions gridLines="1" gridLinesSet="0"/>
  <pageMargins left="0.59055118110236227" right="0.59055118110236227" top="0.62992125984251968" bottom="0.15" header="0.31496062992125984" footer="3.937007874015748E-2"/>
  <pageSetup paperSize="9" scale="75" fitToWidth="3" orientation="landscape" r:id="rId1"/>
  <headerFooter alignWithMargins="0">
    <oddHeader xml:space="preserve">&amp;L&amp;16Einsatzort:............&amp;C&amp;16Berechnung langer Wegstrecken&amp;R&amp;16Datum:   ...............  </oddHeader>
    <oddFooter>&amp;L&amp;"Arial,Fett"&amp;8langewegstr&amp;C&amp;8&amp;D/kow2se&amp;R&amp;8Seite &amp;P</oddFooter>
  </headerFooter>
  <drawing r:id="rId2"/>
  <legacyDrawing r:id="rId3"/>
  <oleObjects>
    <oleObject progId="MSPhotoEd.3" shapeId="103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lws2seitig</vt:lpstr>
      <vt:lpstr>lws2seitig!Druckbereich</vt:lpstr>
    </vt:vector>
  </TitlesOfParts>
  <Company>FFw Ottendorf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lange Wegstrecke</dc:title>
  <dc:creator>kögler, hanswerner</dc:creator>
  <cp:lastModifiedBy>Oliver</cp:lastModifiedBy>
  <cp:lastPrinted>2008-08-24T09:10:49Z</cp:lastPrinted>
  <dcterms:created xsi:type="dcterms:W3CDTF">2000-08-01T20:48:04Z</dcterms:created>
  <dcterms:modified xsi:type="dcterms:W3CDTF">2016-06-27T12:52:25Z</dcterms:modified>
</cp:coreProperties>
</file>